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cf.sharepoint.com/sites/COSPre-AwardTeam_GRP/Shared Documents/General/Admin/Budget/Budget Templates (FY2025-2026)/"/>
    </mc:Choice>
  </mc:AlternateContent>
  <xr:revisionPtr revIDLastSave="190" documentId="8_{F5A536AC-682D-4DFE-BA67-7D286A39F1AA}" xr6:coauthVersionLast="47" xr6:coauthVersionMax="47" xr10:uidLastSave="{7D008823-7011-4BC4-A525-43A313073B63}"/>
  <bookViews>
    <workbookView xWindow="-22320" yWindow="1605" windowWidth="21600" windowHeight="11385" xr2:uid="{00000000-000D-0000-FFFF-FFFF00000000}"/>
  </bookViews>
  <sheets>
    <sheet name="Cumulative Budget" sheetId="3" r:id="rId1"/>
    <sheet name="PI Budget " sheetId="1" r:id="rId2"/>
    <sheet name="Co-PI1 Budget " sheetId="6" r:id="rId3"/>
    <sheet name="Co-PI2 Budget " sheetId="7" r:id="rId4"/>
    <sheet name="Co-PI3 Budget " sheetId="8" r:id="rId5"/>
    <sheet name="Co-PI4 Budget " sheetId="9" r:id="rId6"/>
    <sheet name="Co-PI5 Budget " sheetId="10" r:id="rId7"/>
    <sheet name="Subcontracts" sheetId="12" r:id="rId8"/>
    <sheet name="Travel Budget " sheetId="4" r:id="rId9"/>
    <sheet name="GRA Stipend Rates" sheetId="11" r:id="rId10"/>
    <sheet name="Travel Reference Guide" sheetId="5" r:id="rId11"/>
  </sheets>
  <definedNames>
    <definedName name="_xlnm.Print_Area" localSheetId="2">'Co-PI1 Budget '!$A$2:$J$68</definedName>
    <definedName name="_xlnm.Print_Area" localSheetId="3">'Co-PI2 Budget '!$A$2:$J$68</definedName>
    <definedName name="_xlnm.Print_Area" localSheetId="4">'Co-PI3 Budget '!$A$2:$J$68</definedName>
    <definedName name="_xlnm.Print_Area" localSheetId="5">'Co-PI4 Budget '!$A$2:$J$68</definedName>
    <definedName name="_xlnm.Print_Area" localSheetId="6">'Co-PI5 Budget '!$A$2:$J$68</definedName>
    <definedName name="_xlnm.Print_Area" localSheetId="0">'Cumulative Budget'!$A$2:$J$69</definedName>
    <definedName name="_xlnm.Print_Area" localSheetId="1">'PI Budget '!$A$3:$J$69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7" l="1"/>
  <c r="D13" i="1"/>
  <c r="D35" i="11"/>
  <c r="C24" i="3"/>
  <c r="E19" i="9"/>
  <c r="C66" i="3"/>
  <c r="C32" i="3"/>
  <c r="C31" i="3"/>
  <c r="C30" i="3"/>
  <c r="C29" i="3"/>
  <c r="C61" i="10"/>
  <c r="C27" i="10"/>
  <c r="C26" i="10"/>
  <c r="C25" i="10"/>
  <c r="C24" i="10"/>
  <c r="C61" i="9"/>
  <c r="C27" i="9"/>
  <c r="C26" i="9"/>
  <c r="C25" i="9"/>
  <c r="C24" i="9"/>
  <c r="C61" i="8"/>
  <c r="C27" i="8"/>
  <c r="C26" i="8"/>
  <c r="C25" i="8"/>
  <c r="C24" i="8"/>
  <c r="C61" i="7"/>
  <c r="C61" i="6"/>
  <c r="C27" i="7"/>
  <c r="C26" i="7"/>
  <c r="C25" i="7"/>
  <c r="C24" i="7"/>
  <c r="C27" i="6"/>
  <c r="C26" i="6"/>
  <c r="C25" i="6"/>
  <c r="C24" i="6"/>
  <c r="F12" i="10"/>
  <c r="G12" i="10" s="1"/>
  <c r="H12" i="10" s="1"/>
  <c r="I12" i="10" s="1"/>
  <c r="I14" i="10" s="1"/>
  <c r="H14" i="10" l="1"/>
  <c r="G14" i="10"/>
  <c r="F12" i="7"/>
  <c r="G12" i="7" s="1"/>
  <c r="H12" i="7" s="1"/>
  <c r="I12" i="7" s="1"/>
  <c r="A15" i="3"/>
  <c r="A13" i="3"/>
  <c r="A12" i="3"/>
  <c r="I58" i="12" l="1"/>
  <c r="H58" i="12"/>
  <c r="G58" i="12"/>
  <c r="F58" i="12"/>
  <c r="E58" i="12"/>
  <c r="E59" i="12" s="1"/>
  <c r="J57" i="12"/>
  <c r="J56" i="12"/>
  <c r="I53" i="12"/>
  <c r="H53" i="12"/>
  <c r="G53" i="12"/>
  <c r="F53" i="12"/>
  <c r="E53" i="12"/>
  <c r="E54" i="12" s="1"/>
  <c r="J52" i="12"/>
  <c r="J51" i="12"/>
  <c r="I48" i="12"/>
  <c r="H48" i="12"/>
  <c r="G48" i="12"/>
  <c r="F48" i="12"/>
  <c r="E48" i="12"/>
  <c r="E49" i="12" s="1"/>
  <c r="J47" i="12"/>
  <c r="J46" i="12"/>
  <c r="I43" i="12"/>
  <c r="H43" i="12"/>
  <c r="G43" i="12"/>
  <c r="J43" i="12" s="1"/>
  <c r="F43" i="12"/>
  <c r="E43" i="12"/>
  <c r="E44" i="12" s="1"/>
  <c r="J42" i="12"/>
  <c r="J41" i="12"/>
  <c r="I38" i="12"/>
  <c r="H38" i="12"/>
  <c r="G38" i="12"/>
  <c r="F38" i="12"/>
  <c r="E38" i="12"/>
  <c r="E39" i="12" s="1"/>
  <c r="J37" i="12"/>
  <c r="J36" i="12"/>
  <c r="I33" i="12"/>
  <c r="H33" i="12"/>
  <c r="G33" i="12"/>
  <c r="F33" i="12"/>
  <c r="E33" i="12"/>
  <c r="E34" i="12" s="1"/>
  <c r="J32" i="12"/>
  <c r="J31" i="12"/>
  <c r="I28" i="12"/>
  <c r="H28" i="12"/>
  <c r="G28" i="12"/>
  <c r="J28" i="12" s="1"/>
  <c r="F28" i="12"/>
  <c r="E28" i="12"/>
  <c r="E29" i="12" s="1"/>
  <c r="J27" i="12"/>
  <c r="J26" i="12"/>
  <c r="I23" i="12"/>
  <c r="H23" i="12"/>
  <c r="G23" i="12"/>
  <c r="F23" i="12"/>
  <c r="E23" i="12"/>
  <c r="E24" i="12" s="1"/>
  <c r="J22" i="12"/>
  <c r="J21" i="12"/>
  <c r="I18" i="12"/>
  <c r="H18" i="12"/>
  <c r="G18" i="12"/>
  <c r="F18" i="12"/>
  <c r="E18" i="12"/>
  <c r="E19" i="12" s="1"/>
  <c r="J17" i="12"/>
  <c r="J16" i="12"/>
  <c r="I13" i="12"/>
  <c r="I5" i="12" s="1"/>
  <c r="I55" i="1" s="1"/>
  <c r="H13" i="12"/>
  <c r="H5" i="12" s="1"/>
  <c r="H55" i="1" s="1"/>
  <c r="G13" i="12"/>
  <c r="F13" i="12"/>
  <c r="E13" i="12"/>
  <c r="E14" i="12" s="1"/>
  <c r="J12" i="12"/>
  <c r="J11" i="12"/>
  <c r="I3" i="12"/>
  <c r="H3" i="12"/>
  <c r="G3" i="12"/>
  <c r="F3" i="12"/>
  <c r="E3" i="12"/>
  <c r="J38" i="12" l="1"/>
  <c r="J33" i="12"/>
  <c r="F5" i="12"/>
  <c r="F55" i="1" s="1"/>
  <c r="E5" i="12"/>
  <c r="J53" i="12"/>
  <c r="J23" i="12"/>
  <c r="G5" i="12"/>
  <c r="G55" i="1" s="1"/>
  <c r="J48" i="12"/>
  <c r="J3" i="12"/>
  <c r="F14" i="12"/>
  <c r="E7" i="12"/>
  <c r="G19" i="12"/>
  <c r="F19" i="12"/>
  <c r="F24" i="12"/>
  <c r="G29" i="12"/>
  <c r="H29" i="12" s="1"/>
  <c r="I29" i="12" s="1"/>
  <c r="F29" i="12"/>
  <c r="F34" i="12"/>
  <c r="F39" i="12"/>
  <c r="G39" i="12" s="1"/>
  <c r="F44" i="12"/>
  <c r="F49" i="12"/>
  <c r="F54" i="12"/>
  <c r="F59" i="12"/>
  <c r="G59" i="12" s="1"/>
  <c r="J13" i="12"/>
  <c r="J18" i="12"/>
  <c r="J58" i="12"/>
  <c r="J5" i="12" l="1"/>
  <c r="E55" i="1"/>
  <c r="G49" i="12"/>
  <c r="G54" i="12"/>
  <c r="H54" i="12" s="1"/>
  <c r="F7" i="12"/>
  <c r="J29" i="12"/>
  <c r="G14" i="12"/>
  <c r="H14" i="12" s="1"/>
  <c r="H59" i="12"/>
  <c r="I59" i="12" s="1"/>
  <c r="H39" i="12"/>
  <c r="I39" i="12" s="1"/>
  <c r="H19" i="12"/>
  <c r="G34" i="12"/>
  <c r="H34" i="12" s="1"/>
  <c r="G44" i="12"/>
  <c r="H44" i="12" s="1"/>
  <c r="G24" i="12"/>
  <c r="I49" i="12" l="1"/>
  <c r="J49" i="12" s="1"/>
  <c r="H49" i="12"/>
  <c r="I14" i="12"/>
  <c r="J14" i="12" s="1"/>
  <c r="I34" i="12"/>
  <c r="G7" i="12"/>
  <c r="J34" i="12"/>
  <c r="I44" i="12"/>
  <c r="J54" i="12"/>
  <c r="I19" i="12"/>
  <c r="I54" i="12"/>
  <c r="J39" i="12"/>
  <c r="J59" i="12"/>
  <c r="H24" i="12"/>
  <c r="H7" i="12" l="1"/>
  <c r="J44" i="12"/>
  <c r="J19" i="12"/>
  <c r="I24" i="12"/>
  <c r="I7" i="12"/>
  <c r="J7" i="12" l="1"/>
  <c r="J24" i="12"/>
  <c r="H57" i="3" l="1"/>
  <c r="H58" i="3"/>
  <c r="H59" i="3"/>
  <c r="H61" i="3"/>
  <c r="H56" i="3"/>
  <c r="H49" i="3"/>
  <c r="H50" i="3"/>
  <c r="H51" i="3"/>
  <c r="H52" i="3"/>
  <c r="H48" i="3"/>
  <c r="H33" i="3"/>
  <c r="H26" i="3"/>
  <c r="E18" i="10"/>
  <c r="F18" i="10" s="1"/>
  <c r="G18" i="10" s="1"/>
  <c r="H18" i="10" s="1"/>
  <c r="E19" i="10"/>
  <c r="F19" i="10" s="1"/>
  <c r="G19" i="10" s="1"/>
  <c r="H19" i="10" s="1"/>
  <c r="I19" i="10" s="1"/>
  <c r="E20" i="10"/>
  <c r="E18" i="9"/>
  <c r="F18" i="9" s="1"/>
  <c r="F19" i="9"/>
  <c r="G19" i="9" s="1"/>
  <c r="H19" i="9" s="1"/>
  <c r="I19" i="9" s="1"/>
  <c r="E20" i="9"/>
  <c r="E18" i="8"/>
  <c r="F18" i="8" s="1"/>
  <c r="G18" i="8" s="1"/>
  <c r="H18" i="8" s="1"/>
  <c r="I18" i="8" s="1"/>
  <c r="E19" i="8"/>
  <c r="F19" i="8" s="1"/>
  <c r="G19" i="8" s="1"/>
  <c r="H19" i="8" s="1"/>
  <c r="I19" i="8" s="1"/>
  <c r="E20" i="8"/>
  <c r="E18" i="7"/>
  <c r="F18" i="7" s="1"/>
  <c r="G18" i="7" s="1"/>
  <c r="H18" i="7" s="1"/>
  <c r="I18" i="7" s="1"/>
  <c r="E19" i="7"/>
  <c r="F19" i="7" s="1"/>
  <c r="G19" i="7" s="1"/>
  <c r="H19" i="7" s="1"/>
  <c r="I19" i="7" s="1"/>
  <c r="E20" i="7"/>
  <c r="F20" i="7" s="1"/>
  <c r="G20" i="7" s="1"/>
  <c r="H20" i="7" s="1"/>
  <c r="I20" i="7" s="1"/>
  <c r="E18" i="6"/>
  <c r="F18" i="6" s="1"/>
  <c r="E19" i="6"/>
  <c r="F19" i="6" s="1"/>
  <c r="G19" i="6" s="1"/>
  <c r="H19" i="6" s="1"/>
  <c r="I19" i="6" s="1"/>
  <c r="E20" i="6"/>
  <c r="E19" i="1"/>
  <c r="F19" i="1" s="1"/>
  <c r="G19" i="1" s="1"/>
  <c r="H19" i="1" s="1"/>
  <c r="I19" i="1" s="1"/>
  <c r="E20" i="1"/>
  <c r="F20" i="1" s="1"/>
  <c r="E21" i="1"/>
  <c r="F21" i="1" s="1"/>
  <c r="G21" i="1" s="1"/>
  <c r="H21" i="1" s="1"/>
  <c r="I21" i="1" s="1"/>
  <c r="F35" i="10"/>
  <c r="G35" i="10"/>
  <c r="H35" i="10"/>
  <c r="I35" i="10"/>
  <c r="E35" i="10"/>
  <c r="F35" i="9"/>
  <c r="G35" i="9"/>
  <c r="H35" i="9"/>
  <c r="I35" i="9"/>
  <c r="E35" i="9"/>
  <c r="F35" i="8"/>
  <c r="G35" i="8"/>
  <c r="H35" i="8"/>
  <c r="I35" i="8"/>
  <c r="E35" i="8"/>
  <c r="F35" i="7"/>
  <c r="G35" i="7"/>
  <c r="H35" i="7"/>
  <c r="I35" i="7"/>
  <c r="E35" i="7"/>
  <c r="F35" i="6"/>
  <c r="G35" i="6"/>
  <c r="H35" i="6"/>
  <c r="I35" i="6"/>
  <c r="E35" i="6"/>
  <c r="F36" i="1"/>
  <c r="G36" i="1"/>
  <c r="H36" i="1"/>
  <c r="I36" i="1"/>
  <c r="E36" i="1"/>
  <c r="D12" i="10"/>
  <c r="N12" i="10"/>
  <c r="E12" i="10" s="1"/>
  <c r="D12" i="9"/>
  <c r="N12" i="9"/>
  <c r="E12" i="9" s="1"/>
  <c r="F12" i="9" s="1"/>
  <c r="G12" i="9" s="1"/>
  <c r="D12" i="8"/>
  <c r="N12" i="8"/>
  <c r="E12" i="8" s="1"/>
  <c r="F12" i="8" s="1"/>
  <c r="G12" i="8" s="1"/>
  <c r="D12" i="7"/>
  <c r="N12" i="7"/>
  <c r="P12" i="7" s="1"/>
  <c r="D12" i="6"/>
  <c r="N12" i="6"/>
  <c r="P12" i="6" s="1"/>
  <c r="N13" i="1"/>
  <c r="E13" i="1" s="1"/>
  <c r="F13" i="1" s="1"/>
  <c r="F39" i="3"/>
  <c r="G39" i="3"/>
  <c r="H39" i="3"/>
  <c r="I39" i="3"/>
  <c r="F38" i="3"/>
  <c r="G38" i="3"/>
  <c r="H38" i="3"/>
  <c r="I38" i="3"/>
  <c r="E38" i="3"/>
  <c r="E39" i="3"/>
  <c r="L55" i="10"/>
  <c r="L55" i="9"/>
  <c r="L55" i="8"/>
  <c r="L55" i="7"/>
  <c r="L55" i="6"/>
  <c r="L56" i="1"/>
  <c r="E17" i="10"/>
  <c r="F17" i="10" s="1"/>
  <c r="G17" i="10" s="1"/>
  <c r="H17" i="10" s="1"/>
  <c r="I17" i="10" s="1"/>
  <c r="E16" i="10"/>
  <c r="F16" i="10" s="1"/>
  <c r="G16" i="10" s="1"/>
  <c r="H16" i="10" s="1"/>
  <c r="E17" i="9"/>
  <c r="F17" i="9" s="1"/>
  <c r="G17" i="9" s="1"/>
  <c r="H17" i="9" s="1"/>
  <c r="I17" i="9" s="1"/>
  <c r="E16" i="9"/>
  <c r="E17" i="8"/>
  <c r="F17" i="8" s="1"/>
  <c r="G17" i="8" s="1"/>
  <c r="H17" i="8" s="1"/>
  <c r="I17" i="8" s="1"/>
  <c r="E16" i="8"/>
  <c r="E17" i="7"/>
  <c r="F17" i="7" s="1"/>
  <c r="G17" i="7" s="1"/>
  <c r="H17" i="7" s="1"/>
  <c r="I17" i="7" s="1"/>
  <c r="E16" i="7"/>
  <c r="E17" i="6"/>
  <c r="E16" i="6"/>
  <c r="J34" i="10"/>
  <c r="J33" i="10"/>
  <c r="J34" i="9"/>
  <c r="J33" i="9"/>
  <c r="J34" i="8"/>
  <c r="J33" i="8"/>
  <c r="J34" i="7"/>
  <c r="J33" i="7"/>
  <c r="J34" i="6"/>
  <c r="J33" i="6"/>
  <c r="J35" i="1"/>
  <c r="J34" i="1"/>
  <c r="H48" i="10"/>
  <c r="H48" i="9"/>
  <c r="H48" i="8"/>
  <c r="H48" i="7"/>
  <c r="H48" i="6"/>
  <c r="H49" i="1"/>
  <c r="G61" i="3"/>
  <c r="G59" i="3"/>
  <c r="G58" i="3"/>
  <c r="G57" i="3"/>
  <c r="G56" i="3"/>
  <c r="G52" i="3"/>
  <c r="G51" i="3"/>
  <c r="G50" i="3"/>
  <c r="G49" i="3"/>
  <c r="G48" i="3"/>
  <c r="G26" i="3"/>
  <c r="G48" i="10"/>
  <c r="G48" i="9"/>
  <c r="G48" i="8"/>
  <c r="G48" i="7"/>
  <c r="G48" i="6"/>
  <c r="G49" i="1"/>
  <c r="G18" i="9" l="1"/>
  <c r="F23" i="3"/>
  <c r="G18" i="6"/>
  <c r="H18" i="6" s="1"/>
  <c r="I18" i="6" s="1"/>
  <c r="G20" i="1"/>
  <c r="F24" i="3"/>
  <c r="H12" i="9"/>
  <c r="G14" i="9"/>
  <c r="H12" i="8"/>
  <c r="G14" i="8"/>
  <c r="E27" i="10"/>
  <c r="F20" i="10"/>
  <c r="G20" i="10" s="1"/>
  <c r="H20" i="10" s="1"/>
  <c r="E27" i="9"/>
  <c r="F20" i="9"/>
  <c r="G20" i="9" s="1"/>
  <c r="H20" i="9" s="1"/>
  <c r="I20" i="9" s="1"/>
  <c r="E27" i="6"/>
  <c r="F20" i="6"/>
  <c r="G20" i="6" s="1"/>
  <c r="H20" i="6" s="1"/>
  <c r="I20" i="6" s="1"/>
  <c r="I20" i="10"/>
  <c r="I16" i="10"/>
  <c r="E25" i="10"/>
  <c r="E25" i="9"/>
  <c r="F16" i="9"/>
  <c r="G16" i="9" s="1"/>
  <c r="H16" i="9" s="1"/>
  <c r="I16" i="9" s="1"/>
  <c r="E27" i="8"/>
  <c r="F20" i="8"/>
  <c r="G20" i="8" s="1"/>
  <c r="H20" i="8" s="1"/>
  <c r="I20" i="8" s="1"/>
  <c r="F16" i="8"/>
  <c r="G16" i="8" s="1"/>
  <c r="H16" i="8" s="1"/>
  <c r="I16" i="8" s="1"/>
  <c r="E25" i="7"/>
  <c r="F16" i="7"/>
  <c r="G16" i="7" s="1"/>
  <c r="H16" i="7" s="1"/>
  <c r="I16" i="7" s="1"/>
  <c r="E26" i="6"/>
  <c r="F17" i="6"/>
  <c r="G17" i="6" s="1"/>
  <c r="H17" i="6" s="1"/>
  <c r="I17" i="6" s="1"/>
  <c r="E25" i="6"/>
  <c r="F16" i="6"/>
  <c r="G16" i="6" s="1"/>
  <c r="H16" i="6" s="1"/>
  <c r="I16" i="6" s="1"/>
  <c r="P12" i="10"/>
  <c r="J35" i="10"/>
  <c r="H53" i="3"/>
  <c r="F40" i="3"/>
  <c r="H40" i="3"/>
  <c r="E26" i="8"/>
  <c r="E27" i="7"/>
  <c r="I40" i="3"/>
  <c r="G40" i="3"/>
  <c r="P12" i="9"/>
  <c r="P12" i="8"/>
  <c r="J35" i="8"/>
  <c r="E12" i="7"/>
  <c r="F27" i="7"/>
  <c r="E12" i="6"/>
  <c r="F12" i="6" s="1"/>
  <c r="G12" i="6" s="1"/>
  <c r="H12" i="6" s="1"/>
  <c r="I12" i="6" s="1"/>
  <c r="P13" i="1"/>
  <c r="F25" i="10"/>
  <c r="E22" i="10"/>
  <c r="E22" i="9"/>
  <c r="E22" i="8"/>
  <c r="E25" i="8"/>
  <c r="J38" i="3"/>
  <c r="E40" i="3"/>
  <c r="J39" i="3"/>
  <c r="F26" i="10"/>
  <c r="J19" i="10"/>
  <c r="E26" i="10"/>
  <c r="J19" i="9"/>
  <c r="F26" i="9"/>
  <c r="E26" i="9"/>
  <c r="G27" i="7"/>
  <c r="F26" i="7"/>
  <c r="E26" i="7"/>
  <c r="E22" i="7"/>
  <c r="E22" i="6"/>
  <c r="J19" i="6"/>
  <c r="J35" i="7"/>
  <c r="J35" i="6"/>
  <c r="J36" i="1"/>
  <c r="G53" i="3"/>
  <c r="J26" i="3"/>
  <c r="I48" i="3"/>
  <c r="I49" i="3"/>
  <c r="I50" i="3"/>
  <c r="I51" i="3"/>
  <c r="I52" i="3"/>
  <c r="I56" i="3"/>
  <c r="I57" i="3"/>
  <c r="I58" i="3"/>
  <c r="I59" i="3"/>
  <c r="I61" i="3"/>
  <c r="I26" i="3"/>
  <c r="F48" i="3"/>
  <c r="F49" i="3"/>
  <c r="F50" i="3"/>
  <c r="F51" i="3"/>
  <c r="F52" i="3"/>
  <c r="F56" i="3"/>
  <c r="F57" i="3"/>
  <c r="F58" i="3"/>
  <c r="F59" i="3"/>
  <c r="F61" i="3"/>
  <c r="F26" i="3"/>
  <c r="E48" i="3"/>
  <c r="E49" i="3"/>
  <c r="E50" i="3"/>
  <c r="E51" i="3"/>
  <c r="E52" i="3"/>
  <c r="E56" i="3"/>
  <c r="E57" i="3"/>
  <c r="E58" i="3"/>
  <c r="E59" i="3"/>
  <c r="E61" i="3"/>
  <c r="E26" i="3"/>
  <c r="E23" i="3"/>
  <c r="E24" i="3"/>
  <c r="E25" i="3"/>
  <c r="H18" i="9" l="1"/>
  <c r="G23" i="3"/>
  <c r="J18" i="6"/>
  <c r="H20" i="1"/>
  <c r="I20" i="1" s="1"/>
  <c r="G24" i="3"/>
  <c r="F27" i="10"/>
  <c r="I12" i="8"/>
  <c r="I14" i="8" s="1"/>
  <c r="H14" i="8"/>
  <c r="I12" i="9"/>
  <c r="I14" i="9" s="1"/>
  <c r="H14" i="9"/>
  <c r="F27" i="6"/>
  <c r="G27" i="9"/>
  <c r="G27" i="10"/>
  <c r="H27" i="8"/>
  <c r="F27" i="8"/>
  <c r="F25" i="8"/>
  <c r="F26" i="8"/>
  <c r="G27" i="6"/>
  <c r="F27" i="9"/>
  <c r="H27" i="9"/>
  <c r="I27" i="8"/>
  <c r="G27" i="8"/>
  <c r="G25" i="10"/>
  <c r="F22" i="10"/>
  <c r="J35" i="9"/>
  <c r="J19" i="8"/>
  <c r="F22" i="8"/>
  <c r="J18" i="8"/>
  <c r="F26" i="6"/>
  <c r="J40" i="3"/>
  <c r="H27" i="10"/>
  <c r="G26" i="10"/>
  <c r="G26" i="9"/>
  <c r="F22" i="9"/>
  <c r="F25" i="9"/>
  <c r="G22" i="8"/>
  <c r="G25" i="8"/>
  <c r="G26" i="8"/>
  <c r="H26" i="8"/>
  <c r="F25" i="7"/>
  <c r="F22" i="7"/>
  <c r="G26" i="7"/>
  <c r="J19" i="7"/>
  <c r="J18" i="7"/>
  <c r="H27" i="7"/>
  <c r="F22" i="6"/>
  <c r="F25" i="6"/>
  <c r="J56" i="10"/>
  <c r="J54" i="10"/>
  <c r="J53" i="10"/>
  <c r="J52" i="10"/>
  <c r="J51" i="10"/>
  <c r="J47" i="10"/>
  <c r="J46" i="10"/>
  <c r="J45" i="10"/>
  <c r="J44" i="10"/>
  <c r="J43" i="10"/>
  <c r="J56" i="9"/>
  <c r="J54" i="9"/>
  <c r="J53" i="9"/>
  <c r="J52" i="9"/>
  <c r="J51" i="9"/>
  <c r="J47" i="9"/>
  <c r="J46" i="9"/>
  <c r="J45" i="9"/>
  <c r="J44" i="9"/>
  <c r="J43" i="9"/>
  <c r="J56" i="8"/>
  <c r="J54" i="8"/>
  <c r="J53" i="8"/>
  <c r="J52" i="8"/>
  <c r="J51" i="8"/>
  <c r="J47" i="8"/>
  <c r="J46" i="8"/>
  <c r="J45" i="8"/>
  <c r="J44" i="8"/>
  <c r="J43" i="8"/>
  <c r="J56" i="7"/>
  <c r="J54" i="7"/>
  <c r="J53" i="7"/>
  <c r="J52" i="7"/>
  <c r="J51" i="7"/>
  <c r="J47" i="7"/>
  <c r="J46" i="7"/>
  <c r="J45" i="7"/>
  <c r="J44" i="7"/>
  <c r="J43" i="7"/>
  <c r="J56" i="6"/>
  <c r="J54" i="6"/>
  <c r="J53" i="6"/>
  <c r="J52" i="6"/>
  <c r="J51" i="6"/>
  <c r="J47" i="6"/>
  <c r="J46" i="6"/>
  <c r="J45" i="6"/>
  <c r="J44" i="6"/>
  <c r="J43" i="6"/>
  <c r="J45" i="1"/>
  <c r="J46" i="1"/>
  <c r="J47" i="1"/>
  <c r="J48" i="1"/>
  <c r="J52" i="1"/>
  <c r="J53" i="1"/>
  <c r="J54" i="1"/>
  <c r="J55" i="1"/>
  <c r="J57" i="1"/>
  <c r="J44" i="1"/>
  <c r="I18" i="9" l="1"/>
  <c r="H23" i="3"/>
  <c r="J27" i="8"/>
  <c r="H25" i="10"/>
  <c r="I27" i="9"/>
  <c r="J27" i="9" s="1"/>
  <c r="H27" i="6"/>
  <c r="J20" i="8"/>
  <c r="G22" i="10"/>
  <c r="G26" i="6"/>
  <c r="I27" i="10"/>
  <c r="J27" i="10" s="1"/>
  <c r="J20" i="10"/>
  <c r="H26" i="10"/>
  <c r="G22" i="9"/>
  <c r="G25" i="9"/>
  <c r="H26" i="9"/>
  <c r="I26" i="8"/>
  <c r="J26" i="8" s="1"/>
  <c r="J17" i="8"/>
  <c r="H22" i="8"/>
  <c r="J16" i="8"/>
  <c r="H25" i="8"/>
  <c r="H26" i="7"/>
  <c r="I26" i="7"/>
  <c r="I27" i="7"/>
  <c r="J27" i="7" s="1"/>
  <c r="J20" i="7"/>
  <c r="G22" i="7"/>
  <c r="G25" i="7"/>
  <c r="G22" i="6"/>
  <c r="G25" i="6"/>
  <c r="I48" i="10"/>
  <c r="I48" i="9"/>
  <c r="I48" i="8"/>
  <c r="I48" i="7"/>
  <c r="I48" i="6"/>
  <c r="I49" i="1"/>
  <c r="F48" i="10"/>
  <c r="E48" i="10"/>
  <c r="F48" i="9"/>
  <c r="E48" i="9"/>
  <c r="F48" i="8"/>
  <c r="E48" i="8"/>
  <c r="F48" i="7"/>
  <c r="E48" i="7"/>
  <c r="F48" i="6"/>
  <c r="E48" i="6"/>
  <c r="F49" i="1"/>
  <c r="E49" i="1"/>
  <c r="I26" i="9" l="1"/>
  <c r="J26" i="9" s="1"/>
  <c r="J18" i="9"/>
  <c r="J20" i="9"/>
  <c r="H22" i="10"/>
  <c r="I25" i="10"/>
  <c r="J25" i="10" s="1"/>
  <c r="I27" i="6"/>
  <c r="J27" i="6" s="1"/>
  <c r="J26" i="7"/>
  <c r="J17" i="9"/>
  <c r="J48" i="7"/>
  <c r="I26" i="6"/>
  <c r="H26" i="6"/>
  <c r="J16" i="10"/>
  <c r="J17" i="10"/>
  <c r="H22" i="9"/>
  <c r="J16" i="9"/>
  <c r="H25" i="9"/>
  <c r="I22" i="8"/>
  <c r="J22" i="8" s="1"/>
  <c r="I25" i="8"/>
  <c r="J25" i="8" s="1"/>
  <c r="H22" i="7"/>
  <c r="J16" i="7"/>
  <c r="H25" i="7"/>
  <c r="J17" i="7"/>
  <c r="H22" i="6"/>
  <c r="H25" i="6"/>
  <c r="H25" i="3"/>
  <c r="G28" i="1"/>
  <c r="G25" i="3"/>
  <c r="J48" i="8"/>
  <c r="J48" i="10"/>
  <c r="J48" i="9"/>
  <c r="F53" i="3"/>
  <c r="J48" i="6"/>
  <c r="I53" i="3"/>
  <c r="E53" i="3"/>
  <c r="J49" i="1"/>
  <c r="F25" i="3"/>
  <c r="J20" i="6" l="1"/>
  <c r="J20" i="1"/>
  <c r="H24" i="3"/>
  <c r="J17" i="6"/>
  <c r="J26" i="6"/>
  <c r="I22" i="9"/>
  <c r="J22" i="9" s="1"/>
  <c r="I25" i="9"/>
  <c r="J25" i="9" s="1"/>
  <c r="I22" i="7"/>
  <c r="J22" i="7" s="1"/>
  <c r="I25" i="7"/>
  <c r="J25" i="7" s="1"/>
  <c r="I22" i="6"/>
  <c r="J22" i="6" s="1"/>
  <c r="I25" i="6"/>
  <c r="J25" i="6" s="1"/>
  <c r="J16" i="6"/>
  <c r="G32" i="3"/>
  <c r="J21" i="1"/>
  <c r="H28" i="1"/>
  <c r="H32" i="3" s="1"/>
  <c r="J53" i="3"/>
  <c r="J19" i="1"/>
  <c r="I24" i="3" l="1"/>
  <c r="I28" i="1"/>
  <c r="I32" i="3" s="1"/>
  <c r="I25" i="3"/>
  <c r="F28" i="1"/>
  <c r="F32" i="3" l="1"/>
  <c r="C39" i="1" l="1"/>
  <c r="C22" i="3"/>
  <c r="D22" i="3"/>
  <c r="C23" i="3"/>
  <c r="D23" i="3"/>
  <c r="D24" i="3"/>
  <c r="C25" i="3"/>
  <c r="D25" i="3"/>
  <c r="D21" i="3"/>
  <c r="C21" i="3"/>
  <c r="D17" i="3"/>
  <c r="D16" i="3"/>
  <c r="D15" i="3"/>
  <c r="D14" i="3"/>
  <c r="D13" i="3"/>
  <c r="D12" i="3"/>
  <c r="A17" i="3"/>
  <c r="L17" i="3" s="1"/>
  <c r="A16" i="3"/>
  <c r="L16" i="3" s="1"/>
  <c r="L15" i="3"/>
  <c r="A14" i="3"/>
  <c r="L14" i="3" s="1"/>
  <c r="L13" i="3"/>
  <c r="Q12" i="10"/>
  <c r="R12" i="10" s="1"/>
  <c r="S12" i="10" s="1"/>
  <c r="T12" i="10" s="1"/>
  <c r="Q12" i="9"/>
  <c r="R12" i="9" s="1"/>
  <c r="S12" i="9" s="1"/>
  <c r="T12" i="9" s="1"/>
  <c r="P17" i="3" l="1"/>
  <c r="E17" i="3"/>
  <c r="V12" i="10"/>
  <c r="O17" i="3"/>
  <c r="V12" i="9"/>
  <c r="O16" i="3"/>
  <c r="C17" i="3"/>
  <c r="C16" i="3"/>
  <c r="E16" i="3"/>
  <c r="Q17" i="3" l="1"/>
  <c r="P16" i="3"/>
  <c r="G17" i="3"/>
  <c r="W12" i="10"/>
  <c r="H16" i="3"/>
  <c r="X12" i="9"/>
  <c r="G16" i="3"/>
  <c r="U16" i="3"/>
  <c r="F17" i="3"/>
  <c r="V17" i="3" s="1"/>
  <c r="U17" i="3"/>
  <c r="F16" i="3"/>
  <c r="W12" i="9"/>
  <c r="W17" i="3" l="1"/>
  <c r="V16" i="3"/>
  <c r="R17" i="3"/>
  <c r="S17" i="3"/>
  <c r="Q16" i="3"/>
  <c r="W16" i="3" s="1"/>
  <c r="X12" i="10"/>
  <c r="I16" i="3"/>
  <c r="J12" i="9"/>
  <c r="J16" i="3" s="1"/>
  <c r="C55" i="10"/>
  <c r="C39" i="10"/>
  <c r="C38" i="10"/>
  <c r="C55" i="9"/>
  <c r="C39" i="9"/>
  <c r="C38" i="9"/>
  <c r="C55" i="8"/>
  <c r="C39" i="8"/>
  <c r="C38" i="8"/>
  <c r="Q12" i="8"/>
  <c r="R12" i="8" s="1"/>
  <c r="S12" i="8" s="1"/>
  <c r="T12" i="8" s="1"/>
  <c r="C15" i="3"/>
  <c r="C55" i="7"/>
  <c r="C39" i="7"/>
  <c r="C38" i="7"/>
  <c r="Q12" i="7"/>
  <c r="R12" i="7" s="1"/>
  <c r="S12" i="7" s="1"/>
  <c r="T12" i="7" s="1"/>
  <c r="C55" i="6"/>
  <c r="C39" i="6"/>
  <c r="C38" i="6"/>
  <c r="Q12" i="6"/>
  <c r="R12" i="6" s="1"/>
  <c r="S12" i="6" s="1"/>
  <c r="T12" i="6" s="1"/>
  <c r="C13" i="3"/>
  <c r="Q13" i="1"/>
  <c r="R13" i="1" s="1"/>
  <c r="S13" i="1" s="1"/>
  <c r="T13" i="1" s="1"/>
  <c r="D24" i="4"/>
  <c r="D10" i="4"/>
  <c r="R16" i="3" l="1"/>
  <c r="X16" i="3" s="1"/>
  <c r="Y12" i="9"/>
  <c r="Y12" i="10"/>
  <c r="H17" i="3"/>
  <c r="X17" i="3" s="1"/>
  <c r="E55" i="10"/>
  <c r="C43" i="3"/>
  <c r="O15" i="3"/>
  <c r="O14" i="3"/>
  <c r="O13" i="3"/>
  <c r="O12" i="3"/>
  <c r="E55" i="7"/>
  <c r="E55" i="6"/>
  <c r="F55" i="6" s="1"/>
  <c r="G55" i="6" s="1"/>
  <c r="H55" i="6" s="1"/>
  <c r="I55" i="6" s="1"/>
  <c r="C14" i="3"/>
  <c r="E55" i="9"/>
  <c r="E55" i="8"/>
  <c r="E14" i="10"/>
  <c r="E24" i="10" s="1"/>
  <c r="E18" i="1"/>
  <c r="F18" i="1" s="1"/>
  <c r="E17" i="1"/>
  <c r="C40" i="1"/>
  <c r="C44" i="3" s="1"/>
  <c r="C56" i="1"/>
  <c r="C60" i="3" s="1"/>
  <c r="E3" i="3"/>
  <c r="B3" i="3"/>
  <c r="B4" i="3"/>
  <c r="B5" i="3"/>
  <c r="B2" i="3"/>
  <c r="F17" i="1" l="1"/>
  <c r="G17" i="1" s="1"/>
  <c r="H17" i="1" s="1"/>
  <c r="I17" i="1" s="1"/>
  <c r="E26" i="1"/>
  <c r="F55" i="10"/>
  <c r="G55" i="10" s="1"/>
  <c r="H55" i="10" s="1"/>
  <c r="I55" i="10" s="1"/>
  <c r="F55" i="9"/>
  <c r="G55" i="9" s="1"/>
  <c r="H55" i="9" s="1"/>
  <c r="I55" i="9" s="1"/>
  <c r="F55" i="8"/>
  <c r="G55" i="8" s="1"/>
  <c r="H55" i="8" s="1"/>
  <c r="I55" i="8" s="1"/>
  <c r="F55" i="7"/>
  <c r="G55" i="7" s="1"/>
  <c r="H55" i="7" s="1"/>
  <c r="I55" i="7" s="1"/>
  <c r="G18" i="1"/>
  <c r="F27" i="1"/>
  <c r="S16" i="3"/>
  <c r="Y16" i="3" s="1"/>
  <c r="Z12" i="9"/>
  <c r="P15" i="3"/>
  <c r="P14" i="3"/>
  <c r="P13" i="3"/>
  <c r="P12" i="3"/>
  <c r="Z12" i="10"/>
  <c r="J12" i="10"/>
  <c r="J17" i="3" s="1"/>
  <c r="I17" i="3"/>
  <c r="Y17" i="3" s="1"/>
  <c r="E57" i="10"/>
  <c r="G57" i="6"/>
  <c r="E22" i="3"/>
  <c r="E21" i="3"/>
  <c r="F14" i="10"/>
  <c r="F24" i="10" s="1"/>
  <c r="E57" i="9"/>
  <c r="E57" i="8"/>
  <c r="V12" i="8"/>
  <c r="E57" i="7"/>
  <c r="E14" i="3"/>
  <c r="V12" i="7"/>
  <c r="J58" i="3"/>
  <c r="J48" i="3"/>
  <c r="J59" i="3"/>
  <c r="J49" i="3"/>
  <c r="J61" i="3"/>
  <c r="J56" i="3"/>
  <c r="J50" i="3"/>
  <c r="J51" i="3"/>
  <c r="J57" i="3"/>
  <c r="J52" i="3"/>
  <c r="E57" i="6"/>
  <c r="E14" i="9"/>
  <c r="E24" i="9" s="1"/>
  <c r="E14" i="8"/>
  <c r="E24" i="8" s="1"/>
  <c r="E15" i="3"/>
  <c r="E14" i="7"/>
  <c r="E24" i="7" s="1"/>
  <c r="E14" i="6"/>
  <c r="E24" i="6" s="1"/>
  <c r="E13" i="3"/>
  <c r="V12" i="6"/>
  <c r="E23" i="1"/>
  <c r="E56" i="1"/>
  <c r="F56" i="1" s="1"/>
  <c r="G56" i="1" s="1"/>
  <c r="H56" i="1" s="1"/>
  <c r="I56" i="1" s="1"/>
  <c r="L12" i="3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G57" i="10" l="1"/>
  <c r="H57" i="10"/>
  <c r="F57" i="9"/>
  <c r="G57" i="9"/>
  <c r="H57" i="9"/>
  <c r="H57" i="8"/>
  <c r="G57" i="8"/>
  <c r="F57" i="8"/>
  <c r="G57" i="7"/>
  <c r="H57" i="7"/>
  <c r="H18" i="1"/>
  <c r="H22" i="3" s="1"/>
  <c r="G27" i="1"/>
  <c r="H57" i="6"/>
  <c r="H21" i="3"/>
  <c r="I57" i="9"/>
  <c r="Q15" i="3"/>
  <c r="Q14" i="3"/>
  <c r="Y12" i="6"/>
  <c r="Q13" i="3"/>
  <c r="Q12" i="3"/>
  <c r="F29" i="10"/>
  <c r="F30" i="10" s="1"/>
  <c r="G24" i="10"/>
  <c r="H15" i="3"/>
  <c r="Y12" i="8"/>
  <c r="G15" i="3"/>
  <c r="X12" i="8"/>
  <c r="H14" i="3"/>
  <c r="H13" i="3"/>
  <c r="X12" i="6"/>
  <c r="G14" i="6"/>
  <c r="H26" i="1"/>
  <c r="H30" i="3" s="1"/>
  <c r="H14" i="7"/>
  <c r="G14" i="7"/>
  <c r="J55" i="7"/>
  <c r="X12" i="7"/>
  <c r="G14" i="3"/>
  <c r="H14" i="6"/>
  <c r="G13" i="3"/>
  <c r="G21" i="3"/>
  <c r="G22" i="3"/>
  <c r="U14" i="3"/>
  <c r="U13" i="3"/>
  <c r="U15" i="3"/>
  <c r="F57" i="10"/>
  <c r="J55" i="8"/>
  <c r="F57" i="7"/>
  <c r="I57" i="7"/>
  <c r="E27" i="3"/>
  <c r="G23" i="1"/>
  <c r="G26" i="1"/>
  <c r="E60" i="3"/>
  <c r="H58" i="1"/>
  <c r="F57" i="6"/>
  <c r="F14" i="9"/>
  <c r="F24" i="9" s="1"/>
  <c r="E29" i="8"/>
  <c r="F15" i="3"/>
  <c r="V15" i="3" s="1"/>
  <c r="W12" i="8"/>
  <c r="F14" i="8"/>
  <c r="F24" i="8" s="1"/>
  <c r="F14" i="7"/>
  <c r="F14" i="3"/>
  <c r="V14" i="3" s="1"/>
  <c r="W12" i="7"/>
  <c r="F14" i="6"/>
  <c r="W12" i="6"/>
  <c r="F13" i="3"/>
  <c r="V13" i="3" s="1"/>
  <c r="F31" i="3"/>
  <c r="F23" i="1"/>
  <c r="F27" i="3" s="1"/>
  <c r="F21" i="3"/>
  <c r="F22" i="3"/>
  <c r="F26" i="1"/>
  <c r="E29" i="10"/>
  <c r="D27" i="4"/>
  <c r="D28" i="4" s="1"/>
  <c r="D13" i="4"/>
  <c r="D14" i="4" s="1"/>
  <c r="J57" i="9" l="1"/>
  <c r="H62" i="3"/>
  <c r="H60" i="3"/>
  <c r="J55" i="9"/>
  <c r="H23" i="1"/>
  <c r="H27" i="3" s="1"/>
  <c r="I18" i="1"/>
  <c r="I27" i="1" s="1"/>
  <c r="H27" i="1"/>
  <c r="H31" i="3" s="1"/>
  <c r="W15" i="3"/>
  <c r="W14" i="3"/>
  <c r="F24" i="7"/>
  <c r="F29" i="7" s="1"/>
  <c r="F30" i="7" s="1"/>
  <c r="G24" i="7"/>
  <c r="G29" i="7" s="1"/>
  <c r="G30" i="7" s="1"/>
  <c r="H24" i="7"/>
  <c r="H29" i="7" s="1"/>
  <c r="H30" i="7" s="1"/>
  <c r="W13" i="3"/>
  <c r="G24" i="6"/>
  <c r="G29" i="6" s="1"/>
  <c r="G30" i="6" s="1"/>
  <c r="F24" i="6"/>
  <c r="H24" i="6"/>
  <c r="H29" i="6" s="1"/>
  <c r="H30" i="6" s="1"/>
  <c r="R15" i="3"/>
  <c r="X15" i="3" s="1"/>
  <c r="S15" i="3"/>
  <c r="R14" i="3"/>
  <c r="X14" i="3" s="1"/>
  <c r="S14" i="3"/>
  <c r="Y12" i="7"/>
  <c r="R13" i="3"/>
  <c r="X13" i="3" s="1"/>
  <c r="S13" i="3"/>
  <c r="R12" i="3"/>
  <c r="S12" i="3"/>
  <c r="G29" i="10"/>
  <c r="G30" i="10" s="1"/>
  <c r="F29" i="9"/>
  <c r="F30" i="9" s="1"/>
  <c r="G24" i="9"/>
  <c r="F29" i="8"/>
  <c r="F30" i="8" s="1"/>
  <c r="G24" i="8"/>
  <c r="G27" i="3"/>
  <c r="G31" i="3"/>
  <c r="G30" i="3"/>
  <c r="G58" i="1"/>
  <c r="G60" i="3"/>
  <c r="J55" i="10"/>
  <c r="I57" i="10"/>
  <c r="J57" i="10" s="1"/>
  <c r="I57" i="8"/>
  <c r="J57" i="8" s="1"/>
  <c r="J57" i="7"/>
  <c r="I21" i="3"/>
  <c r="J17" i="1"/>
  <c r="F60" i="3"/>
  <c r="F58" i="1"/>
  <c r="F62" i="3" s="1"/>
  <c r="I15" i="3"/>
  <c r="J12" i="8"/>
  <c r="J15" i="3" s="1"/>
  <c r="I14" i="3"/>
  <c r="I14" i="7"/>
  <c r="J12" i="7"/>
  <c r="J14" i="3" s="1"/>
  <c r="I13" i="3"/>
  <c r="I57" i="6"/>
  <c r="J57" i="6" s="1"/>
  <c r="E29" i="6"/>
  <c r="E30" i="6" s="1"/>
  <c r="I14" i="6"/>
  <c r="I24" i="6" s="1"/>
  <c r="J55" i="6"/>
  <c r="J12" i="6"/>
  <c r="J13" i="3" s="1"/>
  <c r="E29" i="9"/>
  <c r="E29" i="7"/>
  <c r="I26" i="1"/>
  <c r="F30" i="3"/>
  <c r="E40" i="1"/>
  <c r="H40" i="1" s="1"/>
  <c r="H39" i="10"/>
  <c r="E39" i="1"/>
  <c r="H39" i="1" s="1"/>
  <c r="H38" i="10"/>
  <c r="E30" i="10"/>
  <c r="E30" i="8"/>
  <c r="I22" i="3" l="1"/>
  <c r="J18" i="1"/>
  <c r="I23" i="1"/>
  <c r="J23" i="1" s="1"/>
  <c r="H24" i="10"/>
  <c r="H29" i="10" s="1"/>
  <c r="H30" i="10" s="1"/>
  <c r="I18" i="10"/>
  <c r="I23" i="3" s="1"/>
  <c r="Z12" i="7"/>
  <c r="Y14" i="3"/>
  <c r="I24" i="7"/>
  <c r="J24" i="7" s="1"/>
  <c r="Y13" i="3"/>
  <c r="J24" i="6"/>
  <c r="F29" i="6"/>
  <c r="F30" i="6" s="1"/>
  <c r="Y15" i="3"/>
  <c r="Z12" i="8"/>
  <c r="Z12" i="6"/>
  <c r="H40" i="10"/>
  <c r="H41" i="1"/>
  <c r="I24" i="10"/>
  <c r="H24" i="9"/>
  <c r="G29" i="9"/>
  <c r="G30" i="9" s="1"/>
  <c r="H24" i="8"/>
  <c r="G29" i="8"/>
  <c r="G30" i="8" s="1"/>
  <c r="G39" i="9"/>
  <c r="H39" i="9"/>
  <c r="G38" i="9"/>
  <c r="H38" i="9"/>
  <c r="G39" i="8"/>
  <c r="H39" i="8"/>
  <c r="G38" i="8"/>
  <c r="H38" i="8"/>
  <c r="G39" i="7"/>
  <c r="H39" i="7"/>
  <c r="G38" i="7"/>
  <c r="H38" i="7"/>
  <c r="G38" i="6"/>
  <c r="H38" i="6"/>
  <c r="G39" i="6"/>
  <c r="H39" i="6"/>
  <c r="G62" i="3"/>
  <c r="I30" i="3"/>
  <c r="G38" i="10"/>
  <c r="F39" i="10"/>
  <c r="I39" i="10" s="1"/>
  <c r="G39" i="10"/>
  <c r="J14" i="6"/>
  <c r="G40" i="1"/>
  <c r="E44" i="3"/>
  <c r="F39" i="1"/>
  <c r="I39" i="1" s="1"/>
  <c r="G39" i="1"/>
  <c r="E43" i="3"/>
  <c r="I60" i="3"/>
  <c r="I58" i="1"/>
  <c r="J56" i="1"/>
  <c r="J60" i="3" s="1"/>
  <c r="E30" i="9"/>
  <c r="F39" i="9"/>
  <c r="I39" i="9" s="1"/>
  <c r="F39" i="8"/>
  <c r="I39" i="8" s="1"/>
  <c r="J14" i="7"/>
  <c r="E30" i="7"/>
  <c r="F39" i="7"/>
  <c r="I39" i="7" s="1"/>
  <c r="I29" i="6"/>
  <c r="I30" i="6" s="1"/>
  <c r="F38" i="10"/>
  <c r="F38" i="9"/>
  <c r="F38" i="8"/>
  <c r="F38" i="7"/>
  <c r="F40" i="1"/>
  <c r="F39" i="6"/>
  <c r="F38" i="6"/>
  <c r="E40" i="10"/>
  <c r="E59" i="10" s="1"/>
  <c r="E60" i="10" s="1"/>
  <c r="E40" i="6"/>
  <c r="E59" i="6" s="1"/>
  <c r="E60" i="6" s="1"/>
  <c r="E40" i="8"/>
  <c r="E59" i="8" s="1"/>
  <c r="E60" i="8" s="1"/>
  <c r="E40" i="9"/>
  <c r="J24" i="10" l="1"/>
  <c r="J18" i="10"/>
  <c r="J23" i="3" s="1"/>
  <c r="I26" i="10"/>
  <c r="I22" i="10"/>
  <c r="H40" i="8"/>
  <c r="H43" i="3"/>
  <c r="J39" i="8"/>
  <c r="H44" i="3"/>
  <c r="I29" i="7"/>
  <c r="I30" i="7" s="1"/>
  <c r="J30" i="7" s="1"/>
  <c r="H59" i="10"/>
  <c r="E59" i="9"/>
  <c r="E60" i="9" s="1"/>
  <c r="E59" i="7"/>
  <c r="E60" i="7" s="1"/>
  <c r="J30" i="6"/>
  <c r="G40" i="9"/>
  <c r="G59" i="9" s="1"/>
  <c r="J39" i="9"/>
  <c r="H40" i="9"/>
  <c r="G40" i="7"/>
  <c r="J14" i="10"/>
  <c r="I24" i="9"/>
  <c r="J24" i="9" s="1"/>
  <c r="H29" i="9"/>
  <c r="H30" i="9" s="1"/>
  <c r="I24" i="8"/>
  <c r="J24" i="8" s="1"/>
  <c r="G40" i="8"/>
  <c r="H40" i="7"/>
  <c r="J39" i="7"/>
  <c r="H40" i="6"/>
  <c r="G40" i="6"/>
  <c r="J39" i="1"/>
  <c r="G41" i="1"/>
  <c r="G43" i="3"/>
  <c r="G44" i="3"/>
  <c r="J39" i="10"/>
  <c r="G40" i="10"/>
  <c r="F44" i="3"/>
  <c r="F43" i="3"/>
  <c r="I62" i="3"/>
  <c r="J29" i="6"/>
  <c r="F40" i="10"/>
  <c r="F59" i="10" s="1"/>
  <c r="F60" i="10" s="1"/>
  <c r="I38" i="10"/>
  <c r="I40" i="10" s="1"/>
  <c r="F40" i="9"/>
  <c r="F59" i="9" s="1"/>
  <c r="F60" i="9" s="1"/>
  <c r="I38" i="9"/>
  <c r="I40" i="9" s="1"/>
  <c r="F40" i="8"/>
  <c r="F59" i="8" s="1"/>
  <c r="F60" i="8" s="1"/>
  <c r="I38" i="8"/>
  <c r="I40" i="8" s="1"/>
  <c r="F40" i="7"/>
  <c r="F59" i="7" s="1"/>
  <c r="F60" i="7" s="1"/>
  <c r="I38" i="7"/>
  <c r="I40" i="7" s="1"/>
  <c r="F40" i="6"/>
  <c r="F59" i="6" s="1"/>
  <c r="F60" i="6" s="1"/>
  <c r="I38" i="6"/>
  <c r="I39" i="6"/>
  <c r="I40" i="1"/>
  <c r="I41" i="1" s="1"/>
  <c r="F41" i="1"/>
  <c r="J25" i="3"/>
  <c r="J24" i="3"/>
  <c r="C12" i="3"/>
  <c r="J22" i="10" l="1"/>
  <c r="J27" i="3" s="1"/>
  <c r="I27" i="3"/>
  <c r="J26" i="10"/>
  <c r="I31" i="3"/>
  <c r="H45" i="3"/>
  <c r="H60" i="10"/>
  <c r="H61" i="10" s="1"/>
  <c r="H62" i="10" s="1"/>
  <c r="G60" i="9"/>
  <c r="G61" i="9" s="1"/>
  <c r="G62" i="9" s="1"/>
  <c r="J29" i="7"/>
  <c r="G59" i="10"/>
  <c r="G59" i="8"/>
  <c r="H59" i="7"/>
  <c r="I59" i="7"/>
  <c r="G59" i="7"/>
  <c r="H59" i="6"/>
  <c r="G59" i="6"/>
  <c r="H59" i="9"/>
  <c r="I29" i="10"/>
  <c r="I29" i="9"/>
  <c r="I30" i="9" s="1"/>
  <c r="J14" i="9"/>
  <c r="H29" i="8"/>
  <c r="I29" i="8"/>
  <c r="I30" i="8" s="1"/>
  <c r="J14" i="8"/>
  <c r="G45" i="3"/>
  <c r="J40" i="10"/>
  <c r="J38" i="10"/>
  <c r="J40" i="9"/>
  <c r="J40" i="8"/>
  <c r="J40" i="7"/>
  <c r="I43" i="3"/>
  <c r="F45" i="3"/>
  <c r="I44" i="3"/>
  <c r="J40" i="1"/>
  <c r="J38" i="9"/>
  <c r="J38" i="8"/>
  <c r="J38" i="7"/>
  <c r="J38" i="6"/>
  <c r="J39" i="6"/>
  <c r="E61" i="10"/>
  <c r="E61" i="9"/>
  <c r="E61" i="8"/>
  <c r="I40" i="6"/>
  <c r="F61" i="6"/>
  <c r="G60" i="10" l="1"/>
  <c r="G61" i="10" s="1"/>
  <c r="G62" i="10" s="1"/>
  <c r="H60" i="9"/>
  <c r="H61" i="9" s="1"/>
  <c r="H62" i="9" s="1"/>
  <c r="G60" i="8"/>
  <c r="G61" i="8" s="1"/>
  <c r="G62" i="8" s="1"/>
  <c r="G60" i="7"/>
  <c r="G61" i="7" s="1"/>
  <c r="G62" i="7" s="1"/>
  <c r="I60" i="7"/>
  <c r="I61" i="7" s="1"/>
  <c r="I62" i="7" s="1"/>
  <c r="H60" i="7"/>
  <c r="H61" i="7" s="1"/>
  <c r="H62" i="7" s="1"/>
  <c r="G60" i="6"/>
  <c r="G61" i="6" s="1"/>
  <c r="G62" i="6" s="1"/>
  <c r="H60" i="6"/>
  <c r="H61" i="6" s="1"/>
  <c r="H62" i="6" s="1"/>
  <c r="J59" i="7"/>
  <c r="I45" i="3"/>
  <c r="I59" i="6"/>
  <c r="I60" i="6" s="1"/>
  <c r="J30" i="9"/>
  <c r="I59" i="9"/>
  <c r="I59" i="8"/>
  <c r="I30" i="10"/>
  <c r="I59" i="10" s="1"/>
  <c r="I60" i="10" s="1"/>
  <c r="J29" i="10"/>
  <c r="J29" i="9"/>
  <c r="H30" i="8"/>
  <c r="H59" i="8" s="1"/>
  <c r="H60" i="8" s="1"/>
  <c r="J29" i="8"/>
  <c r="J43" i="3"/>
  <c r="J44" i="3"/>
  <c r="J40" i="6"/>
  <c r="E62" i="10"/>
  <c r="E62" i="9"/>
  <c r="E62" i="8"/>
  <c r="F62" i="6"/>
  <c r="E61" i="7"/>
  <c r="J22" i="3"/>
  <c r="E61" i="6"/>
  <c r="E27" i="1"/>
  <c r="I60" i="9" l="1"/>
  <c r="J60" i="9" s="1"/>
  <c r="I60" i="8"/>
  <c r="I61" i="8" s="1"/>
  <c r="I62" i="8" s="1"/>
  <c r="J60" i="7"/>
  <c r="J30" i="10"/>
  <c r="J59" i="9"/>
  <c r="J30" i="8"/>
  <c r="E31" i="3"/>
  <c r="J27" i="1"/>
  <c r="J59" i="6"/>
  <c r="F61" i="10"/>
  <c r="F61" i="9"/>
  <c r="F61" i="8"/>
  <c r="F61" i="7"/>
  <c r="J61" i="7" s="1"/>
  <c r="E62" i="7"/>
  <c r="E62" i="6"/>
  <c r="I61" i="9" l="1"/>
  <c r="I62" i="9" s="1"/>
  <c r="J59" i="10"/>
  <c r="J59" i="8"/>
  <c r="I61" i="6"/>
  <c r="J60" i="6"/>
  <c r="F62" i="10"/>
  <c r="F62" i="9"/>
  <c r="F62" i="8"/>
  <c r="F62" i="7"/>
  <c r="J31" i="3"/>
  <c r="J61" i="9" l="1"/>
  <c r="J62" i="9"/>
  <c r="J63" i="9" s="1"/>
  <c r="I61" i="10"/>
  <c r="J60" i="10"/>
  <c r="H61" i="8"/>
  <c r="J60" i="8"/>
  <c r="I62" i="6"/>
  <c r="J62" i="6" s="1"/>
  <c r="J63" i="6" s="1"/>
  <c r="J61" i="6"/>
  <c r="J62" i="7"/>
  <c r="E12" i="3"/>
  <c r="U12" i="3" s="1"/>
  <c r="V13" i="1"/>
  <c r="E28" i="1"/>
  <c r="E41" i="1"/>
  <c r="M16" i="3" l="1"/>
  <c r="M14" i="3"/>
  <c r="J63" i="7"/>
  <c r="I62" i="10"/>
  <c r="J62" i="10" s="1"/>
  <c r="J63" i="10" s="1"/>
  <c r="J61" i="10"/>
  <c r="H62" i="8"/>
  <c r="J62" i="8" s="1"/>
  <c r="J63" i="8" s="1"/>
  <c r="J61" i="8"/>
  <c r="E45" i="3"/>
  <c r="J41" i="1"/>
  <c r="J45" i="3" s="1"/>
  <c r="E32" i="3"/>
  <c r="J28" i="1"/>
  <c r="M13" i="3"/>
  <c r="J21" i="3"/>
  <c r="E15" i="1"/>
  <c r="M17" i="3" l="1"/>
  <c r="M15" i="3"/>
  <c r="E30" i="3"/>
  <c r="J26" i="1"/>
  <c r="E19" i="3"/>
  <c r="J32" i="3"/>
  <c r="E25" i="1"/>
  <c r="E29" i="3" l="1"/>
  <c r="J30" i="3"/>
  <c r="E30" i="1"/>
  <c r="E34" i="3" l="1"/>
  <c r="E31" i="1"/>
  <c r="E35" i="3" l="1"/>
  <c r="E58" i="1"/>
  <c r="E60" i="1" s="1"/>
  <c r="E61" i="1" s="1"/>
  <c r="E62" i="3" l="1"/>
  <c r="J58" i="1"/>
  <c r="J62" i="3" s="1"/>
  <c r="E64" i="3" l="1"/>
  <c r="E65" i="3" l="1"/>
  <c r="E62" i="1"/>
  <c r="E66" i="3" l="1"/>
  <c r="E63" i="1"/>
  <c r="E67" i="3" l="1"/>
  <c r="F15" i="1"/>
  <c r="F19" i="3" s="1"/>
  <c r="G13" i="1"/>
  <c r="X13" i="1" s="1"/>
  <c r="F12" i="3"/>
  <c r="V12" i="3" s="1"/>
  <c r="W13" i="1"/>
  <c r="G12" i="3" l="1"/>
  <c r="W12" i="3" s="1"/>
  <c r="G15" i="1"/>
  <c r="G19" i="3" s="1"/>
  <c r="H13" i="1"/>
  <c r="F25" i="1"/>
  <c r="G25" i="1" l="1"/>
  <c r="H19" i="3"/>
  <c r="H12" i="3"/>
  <c r="X12" i="3" s="1"/>
  <c r="I13" i="1"/>
  <c r="J13" i="1" s="1"/>
  <c r="J12" i="3" s="1"/>
  <c r="J19" i="3" s="1"/>
  <c r="H15" i="1"/>
  <c r="Y13" i="1"/>
  <c r="F30" i="1"/>
  <c r="F29" i="3"/>
  <c r="G30" i="1" l="1"/>
  <c r="G29" i="3"/>
  <c r="F34" i="3"/>
  <c r="F31" i="1"/>
  <c r="H25" i="1"/>
  <c r="Z13" i="1"/>
  <c r="I12" i="3"/>
  <c r="Y12" i="3" s="1"/>
  <c r="I15" i="1"/>
  <c r="J15" i="1" s="1"/>
  <c r="G34" i="3" l="1"/>
  <c r="G31" i="1"/>
  <c r="H30" i="1"/>
  <c r="H29" i="3"/>
  <c r="F60" i="1"/>
  <c r="F61" i="1" s="1"/>
  <c r="F35" i="3"/>
  <c r="I19" i="3"/>
  <c r="I25" i="1"/>
  <c r="J25" i="1" s="1"/>
  <c r="J29" i="3" s="1"/>
  <c r="G35" i="3" l="1"/>
  <c r="G60" i="1"/>
  <c r="G61" i="1" s="1"/>
  <c r="F64" i="3"/>
  <c r="I29" i="3"/>
  <c r="I30" i="1"/>
  <c r="J30" i="1" s="1"/>
  <c r="J34" i="3" s="1"/>
  <c r="H34" i="3"/>
  <c r="H31" i="1"/>
  <c r="G64" i="3" l="1"/>
  <c r="F65" i="3"/>
  <c r="F62" i="1"/>
  <c r="I31" i="1"/>
  <c r="I34" i="3"/>
  <c r="H60" i="1"/>
  <c r="H61" i="1" s="1"/>
  <c r="H35" i="3"/>
  <c r="G65" i="3" l="1"/>
  <c r="G62" i="1"/>
  <c r="I35" i="3"/>
  <c r="I60" i="1"/>
  <c r="F66" i="3"/>
  <c r="F63" i="1"/>
  <c r="H64" i="3"/>
  <c r="J31" i="1"/>
  <c r="J35" i="3" s="1"/>
  <c r="J60" i="1" l="1"/>
  <c r="J64" i="3" s="1"/>
  <c r="I61" i="1"/>
  <c r="G63" i="1"/>
  <c r="G67" i="3" s="1"/>
  <c r="G66" i="3"/>
  <c r="H65" i="3"/>
  <c r="H62" i="1"/>
  <c r="F67" i="3"/>
  <c r="I64" i="3"/>
  <c r="H63" i="1" l="1"/>
  <c r="H66" i="3"/>
  <c r="I65" i="3"/>
  <c r="I62" i="1"/>
  <c r="J61" i="1"/>
  <c r="J65" i="3" s="1"/>
  <c r="I66" i="3" l="1"/>
  <c r="I63" i="1"/>
  <c r="I67" i="3" s="1"/>
  <c r="J62" i="1"/>
  <c r="J66" i="3" s="1"/>
  <c r="H67" i="3"/>
  <c r="J63" i="1" l="1"/>
  <c r="J64" i="1" s="1"/>
  <c r="J67" i="3" l="1"/>
  <c r="J68" i="3" s="1"/>
  <c r="M20" i="3" s="1"/>
  <c r="M12" i="3"/>
  <c r="M18" i="3" s="1"/>
  <c r="M22" i="3" l="1"/>
</calcChain>
</file>

<file path=xl/sharedStrings.xml><?xml version="1.0" encoding="utf-8"?>
<sst xmlns="http://schemas.openxmlformats.org/spreadsheetml/2006/main" count="892" uniqueCount="186">
  <si>
    <t>This tab is password protected and can not be edited.</t>
  </si>
  <si>
    <t xml:space="preserve">PI Name:  </t>
  </si>
  <si>
    <t xml:space="preserve">Prime Sponsor: </t>
  </si>
  <si>
    <t>Solicitation #/Link:</t>
  </si>
  <si>
    <t xml:space="preserve">Proposal Title: 
</t>
  </si>
  <si>
    <t xml:space="preserve">Project Dates: </t>
  </si>
  <si>
    <t>Cumulative Budget</t>
  </si>
  <si>
    <t>Budget Cost Category</t>
  </si>
  <si>
    <t>Funds Requested</t>
  </si>
  <si>
    <t>Year 1</t>
  </si>
  <si>
    <t>Year 2</t>
  </si>
  <si>
    <t>Year 3</t>
  </si>
  <si>
    <t>Year 4</t>
  </si>
  <si>
    <t>Year 5</t>
  </si>
  <si>
    <t>Total Project</t>
  </si>
  <si>
    <t>Months</t>
  </si>
  <si>
    <t>Effort</t>
  </si>
  <si>
    <t>Dates</t>
  </si>
  <si>
    <t xml:space="preserve">Total </t>
  </si>
  <si>
    <t>Salary</t>
  </si>
  <si>
    <t>HURON %</t>
  </si>
  <si>
    <t>A. Direct Labor - Key Personnel</t>
  </si>
  <si>
    <t>By PI</t>
  </si>
  <si>
    <t xml:space="preserve">Project </t>
  </si>
  <si>
    <t>Total Budget</t>
  </si>
  <si>
    <t>Subtotal Salary</t>
  </si>
  <si>
    <t>Direct Labor - Other Personnel</t>
  </si>
  <si>
    <t>#</t>
  </si>
  <si>
    <t>Total Cumulative Budget</t>
  </si>
  <si>
    <t>Post Doctoral Associate</t>
  </si>
  <si>
    <t>*Graduate Student (GRA)</t>
  </si>
  <si>
    <t>Difference</t>
  </si>
  <si>
    <t>**OPS Graduate Student</t>
  </si>
  <si>
    <t>**OPS Undergraduate Student</t>
  </si>
  <si>
    <t>OPS Adjunct and Non-Students</t>
  </si>
  <si>
    <t>Subtotal Other Personnel</t>
  </si>
  <si>
    <t>B. Fringe Benefits</t>
  </si>
  <si>
    <t>Faculty</t>
  </si>
  <si>
    <t>Students - Undergrad and Grad</t>
  </si>
  <si>
    <t>Subtotal Fringe</t>
  </si>
  <si>
    <t>Total Labor Costs (A+B)</t>
  </si>
  <si>
    <t>C. Direct Costs - Equipment</t>
  </si>
  <si>
    <t>Equipment</t>
  </si>
  <si>
    <t>Asset Build</t>
  </si>
  <si>
    <t>Total Equipment Costs</t>
  </si>
  <si>
    <t>D. Direct Costs - Travel</t>
  </si>
  <si>
    <t>Domestic Travel</t>
  </si>
  <si>
    <t>Foreign Travel</t>
  </si>
  <si>
    <t>Total Travel Costs</t>
  </si>
  <si>
    <t>E. Direct Costs - Participant/Trainee Support Costs</t>
  </si>
  <si>
    <t>Tuition/Fees/Health Insurance</t>
  </si>
  <si>
    <t>Stipends</t>
  </si>
  <si>
    <t>Travel</t>
  </si>
  <si>
    <t>Subsistence</t>
  </si>
  <si>
    <t>Other</t>
  </si>
  <si>
    <t>Total Participant/Trainee Support Costs</t>
  </si>
  <si>
    <t>F. Other Direct Costs</t>
  </si>
  <si>
    <t>Materials and Supplies</t>
  </si>
  <si>
    <t>Publication Costs</t>
  </si>
  <si>
    <t>Consultant Services</t>
  </si>
  <si>
    <t>Subawards</t>
  </si>
  <si>
    <t>Tuition</t>
  </si>
  <si>
    <r>
      <t xml:space="preserve">Other </t>
    </r>
    <r>
      <rPr>
        <i/>
        <sz val="10"/>
        <rFont val="Arial"/>
        <family val="2"/>
      </rPr>
      <t>(participant incentives)</t>
    </r>
  </si>
  <si>
    <t>Total Other Direct Costs</t>
  </si>
  <si>
    <t>G. Total Direct Costs (A+B+C+D+E+F)</t>
  </si>
  <si>
    <t>Modified Total Direct Costs</t>
  </si>
  <si>
    <t>H. Indirect Costs</t>
  </si>
  <si>
    <t>I. Total Direct and Indirect Costs (G+H)</t>
  </si>
  <si>
    <t>TOTAL CUMULATIVE BUDGET</t>
  </si>
  <si>
    <t>Use this tab to enter data.</t>
  </si>
  <si>
    <t>Number of Years in Proposal</t>
  </si>
  <si>
    <t>Details for Calculations</t>
  </si>
  <si>
    <t>Notes</t>
  </si>
  <si>
    <t>Input the current salary in cell H12, corresponding months in cell I12 and effort in cell D12. The appropriate months and year 1 salary will auto-populate.</t>
  </si>
  <si>
    <t>Repeat as needed.</t>
  </si>
  <si>
    <t>PI  9 Mo Salary</t>
  </si>
  <si>
    <t>No. Months</t>
  </si>
  <si>
    <t>PI  12 Mo Salary</t>
  </si>
  <si>
    <t>Annual Wage</t>
  </si>
  <si>
    <t>Rates change based on department. See GRA Stipend Rates tab for the minimum rate.</t>
  </si>
  <si>
    <t xml:space="preserve">OPS students are paid minimun $14/hr based on an estimated number of hours per week over the course of 4.5 months fall/spring (1 semester) or 3 months summer. </t>
  </si>
  <si>
    <t xml:space="preserve">  9 months (1 academic semester), 12 months (1 calendar year) or a set number of weeks</t>
  </si>
  <si>
    <t xml:space="preserve">For additional payroll information see, </t>
  </si>
  <si>
    <t>hr.ucf.edu/document/payroll-guidelines/</t>
  </si>
  <si>
    <t xml:space="preserve"> </t>
  </si>
  <si>
    <t xml:space="preserve">For a constructed asset to be considered equipment, the value/combined value of the components used to construct the equipment must exceed $10,000(non-federal contract, grant, cooperative agreement) and the constructed item must have a useful life of more than one year. </t>
  </si>
  <si>
    <t xml:space="preserve">If it’s a federal contract, then $5,000 still applies. If you are not sure if it will be a federal contract the default is $10,000. </t>
  </si>
  <si>
    <t>Update the Travel Budget Example tab as needed and the values will auto-populate in the PI Budget - 1Yr tab.</t>
  </si>
  <si>
    <t xml:space="preserve">  Delete if not needed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</si>
  <si>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</si>
  <si>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</si>
  <si>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</si>
  <si>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</si>
  <si>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Tuition/ Unit</t>
  </si>
  <si>
    <t>Units</t>
  </si>
  <si>
    <t>Update the MTDC formula in cell E59 based on the number and dollar value of subawards, exclude the portion of each subaward in excess of $25,000.</t>
  </si>
  <si>
    <t xml:space="preserve">Current in-state graduate tuition plus fees is $369.65, 5% escalation added (only year one). Tuition rates available at </t>
  </si>
  <si>
    <t>TF-Graduate | Student Account Services (ucf.edu)</t>
  </si>
  <si>
    <t>Costs associated with participants in a clinical trial or research project, such as incentive or human subject payments. </t>
  </si>
  <si>
    <t>Modified Total Direct Costs (MTDC)</t>
  </si>
  <si>
    <r>
      <t xml:space="preserve">MTDC means all direct salaries and wages, applicable fringe benefits, materials and supplies, services, travel, and up to the first </t>
    </r>
    <r>
      <rPr>
        <b/>
        <sz val="10"/>
        <rFont val="Arial"/>
        <family val="2"/>
      </rPr>
      <t>$50,000 of each subaward</t>
    </r>
  </si>
  <si>
    <t>(regardless of the period of performance of the subawards under the award). MTDC excludes equipment, capital expenditures, charges for patient care,</t>
  </si>
  <si>
    <r>
      <t xml:space="preserve">rental costs, tuition remission, scholarships and fellowships, participant support costs and the portion of each subaward </t>
    </r>
    <r>
      <rPr>
        <b/>
        <sz val="10"/>
        <rFont val="Arial"/>
        <family val="2"/>
      </rPr>
      <t>in excess of $50,000.</t>
    </r>
  </si>
  <si>
    <t>* (GRA) - graduate student hired on contract that pays stipend plus tuition</t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</si>
  <si>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</si>
  <si>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</si>
  <si>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*  (GRA) - graduate student hired on contract that pays stipend plus tuition</t>
  </si>
  <si>
    <t>Total</t>
  </si>
  <si>
    <t>Sub Direct Cost</t>
  </si>
  <si>
    <t>Sub Total Cost</t>
  </si>
  <si>
    <t>Total MTDC</t>
  </si>
  <si>
    <t>Name</t>
  </si>
  <si>
    <t>Sub</t>
  </si>
  <si>
    <t>Direct Cost</t>
  </si>
  <si>
    <t>Indirect Cost</t>
  </si>
  <si>
    <t>Total Cost</t>
  </si>
  <si>
    <t>MTDC</t>
  </si>
  <si>
    <t>Update this data as needed.</t>
  </si>
  <si>
    <t xml:space="preserve">Domestic Travel </t>
  </si>
  <si>
    <t>Quantity</t>
  </si>
  <si>
    <t>Description</t>
  </si>
  <si>
    <t>Amount</t>
  </si>
  <si>
    <t>Airfare (roundtrip)</t>
  </si>
  <si>
    <t>Lodging per night</t>
  </si>
  <si>
    <t>Meal per diem per day</t>
  </si>
  <si>
    <t>Airport parking at place of origin (home base) per day</t>
  </si>
  <si>
    <t>Mileage reimbursement to/from place of origin (home base)</t>
  </si>
  <si>
    <t>Tolls to/from place of origin (home base)</t>
  </si>
  <si>
    <t>Ground transportation for area traveled to</t>
  </si>
  <si>
    <t>Conference registration</t>
  </si>
  <si>
    <t>Subtotal per traveler</t>
  </si>
  <si>
    <t>Total Travelers</t>
  </si>
  <si>
    <t>Insert the number of travelers in cell A14 and it will auto-populate in cell c39 on each PI/Co-PI tab.</t>
  </si>
  <si>
    <t xml:space="preserve">Foreign/International Travel </t>
  </si>
  <si>
    <t>Travel_Reference_Guide_10312018.indd (ucf.edu)</t>
  </si>
  <si>
    <t>University of Central Florida</t>
  </si>
  <si>
    <t>College of Stipends</t>
  </si>
  <si>
    <t xml:space="preserve"> Stipend GTA/GRA in MA/MS Programs</t>
  </si>
  <si>
    <t>Department</t>
  </si>
  <si>
    <t>Program</t>
  </si>
  <si>
    <t>Academic Year</t>
  </si>
  <si>
    <t>Summer</t>
  </si>
  <si>
    <t>Annual</t>
  </si>
  <si>
    <t>Optional Fees</t>
  </si>
  <si>
    <t>*Minimum stipend amount if fiscal constraints</t>
  </si>
  <si>
    <t>Anthropology</t>
  </si>
  <si>
    <t>Anthropology MA</t>
  </si>
  <si>
    <t>Biology*</t>
  </si>
  <si>
    <t>Biology MS</t>
  </si>
  <si>
    <t>Chemistry</t>
  </si>
  <si>
    <t>Forensic Science MS</t>
  </si>
  <si>
    <t>Communication</t>
  </si>
  <si>
    <t>Communication MA</t>
  </si>
  <si>
    <t>Mathematics**</t>
  </si>
  <si>
    <t>Mathematical Science MS</t>
  </si>
  <si>
    <t>Physics***</t>
  </si>
  <si>
    <t>Physics MS - GTA</t>
  </si>
  <si>
    <t>Political Science</t>
  </si>
  <si>
    <t>Political Science MA</t>
  </si>
  <si>
    <t>Psychology</t>
  </si>
  <si>
    <t>Clinical MA &amp; I/O MS</t>
  </si>
  <si>
    <t>Sociology</t>
  </si>
  <si>
    <t>Applied Sociology</t>
  </si>
  <si>
    <t>Statistics</t>
  </si>
  <si>
    <t>Statistical Computing MS</t>
  </si>
  <si>
    <t>* Summer rates are contingent upon budget</t>
  </si>
  <si>
    <t>**Summer stipends can go up to $6,000</t>
  </si>
  <si>
    <t>***GRA's responsible for fees, Fall: $733.41, Spring: $733.41, Summer: $488.94</t>
  </si>
  <si>
    <t>Stipend GTA/GRA in PhD Programs</t>
  </si>
  <si>
    <t>Integrated Anthropological Sciences PhD</t>
  </si>
  <si>
    <t>Conservation Biology PhD</t>
  </si>
  <si>
    <t>Chemistry PhD</t>
  </si>
  <si>
    <t>Strategic Communication PhD</t>
  </si>
  <si>
    <t>Math</t>
  </si>
  <si>
    <t>Mathematics PhD</t>
  </si>
  <si>
    <t>Physics**</t>
  </si>
  <si>
    <t>Physics PhD - GTA</t>
  </si>
  <si>
    <t>Physics PhD - GRA</t>
  </si>
  <si>
    <t>Planetary Science PhD - GRA</t>
  </si>
  <si>
    <t>Security Studies PhD</t>
  </si>
  <si>
    <t>Clinical PhD, Human Factors and Cognitive PhD &amp; I/O PhD</t>
  </si>
  <si>
    <t>Sociology PhD</t>
  </si>
  <si>
    <t>Big Data PhD</t>
  </si>
  <si>
    <t>* Summer rates are contingent upon available budget</t>
  </si>
  <si>
    <t>** $24k is the minimum stipend amount. GRA's responsible for fees, Fall: $733.41, Spring: $733.41, Summer: $488.94</t>
  </si>
  <si>
    <t>Last Updated 08/08/2025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</si>
</sst>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&quot;$&quot;#,##0.00"/>
    <numFmt numFmtId="167" formatCode="&quot;$&quot;#,##0"/>
    <numFmt numFmtId="168" formatCode="0.0%"/>
    <numFmt numFmtId="169" formatCode="0;\-0;;@"/>
  </numFmts>
  <fonts count="28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81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7" xfId="0" applyNumberFormat="1" applyFont="1" applyBorder="1" applyAlignment="1">
      <alignment vertical="center"/>
    </xf>
    <xf numFmtId="0" fontId="12" fillId="0" borderId="16" xfId="0" applyFont="1" applyBorder="1"/>
    <xf numFmtId="0" fontId="1" fillId="0" borderId="1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4" fillId="0" borderId="17" xfId="0" applyFont="1" applyBorder="1" applyAlignment="1">
      <alignment vertical="center"/>
    </xf>
    <xf numFmtId="6" fontId="4" fillId="0" borderId="17" xfId="0" applyNumberFormat="1" applyFont="1" applyBorder="1" applyAlignment="1">
      <alignment vertical="center"/>
    </xf>
    <xf numFmtId="0" fontId="13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13" fillId="2" borderId="19" xfId="0" applyFont="1" applyFill="1" applyBorder="1"/>
    <xf numFmtId="6" fontId="4" fillId="2" borderId="19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6" fontId="1" fillId="0" borderId="14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0" fontId="15" fillId="2" borderId="16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0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6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42" fontId="0" fillId="0" borderId="26" xfId="0" applyNumberFormat="1" applyBorder="1"/>
    <xf numFmtId="0" fontId="1" fillId="0" borderId="30" xfId="0" applyFont="1" applyBorder="1"/>
    <xf numFmtId="164" fontId="0" fillId="0" borderId="26" xfId="3" applyNumberFormat="1" applyFont="1" applyBorder="1"/>
    <xf numFmtId="164" fontId="0" fillId="2" borderId="26" xfId="3" applyNumberFormat="1" applyFont="1" applyFill="1" applyBorder="1"/>
    <xf numFmtId="164" fontId="0" fillId="0" borderId="26" xfId="3" applyNumberFormat="1" applyFont="1" applyFill="1" applyBorder="1"/>
    <xf numFmtId="164" fontId="0" fillId="0" borderId="26" xfId="1" applyNumberFormat="1" applyFont="1" applyBorder="1"/>
    <xf numFmtId="164" fontId="0" fillId="2" borderId="26" xfId="1" applyNumberFormat="1" applyFont="1" applyFill="1" applyBorder="1"/>
    <xf numFmtId="164" fontId="4" fillId="2" borderId="26" xfId="1" applyNumberFormat="1" applyFont="1" applyFill="1" applyBorder="1"/>
    <xf numFmtId="164" fontId="4" fillId="0" borderId="26" xfId="1" applyNumberFormat="1" applyFont="1" applyBorder="1"/>
    <xf numFmtId="164" fontId="1" fillId="0" borderId="26" xfId="1" applyNumberFormat="1" applyFont="1" applyBorder="1"/>
    <xf numFmtId="0" fontId="4" fillId="0" borderId="31" xfId="0" applyFont="1" applyBorder="1" applyAlignment="1">
      <alignment horizontal="left"/>
    </xf>
    <xf numFmtId="164" fontId="4" fillId="0" borderId="26" xfId="1" applyNumberFormat="1" applyFont="1" applyFill="1" applyBorder="1"/>
    <xf numFmtId="164" fontId="4" fillId="2" borderId="33" xfId="1" applyNumberFormat="1" applyFont="1" applyFill="1" applyBorder="1"/>
    <xf numFmtId="164" fontId="0" fillId="2" borderId="28" xfId="1" applyNumberFormat="1" applyFont="1" applyFill="1" applyBorder="1"/>
    <xf numFmtId="164" fontId="0" fillId="2" borderId="33" xfId="1" applyNumberFormat="1" applyFont="1" applyFill="1" applyBorder="1"/>
    <xf numFmtId="164" fontId="4" fillId="2" borderId="35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3" fillId="0" borderId="0" xfId="0" applyNumberFormat="1" applyFont="1"/>
    <xf numFmtId="0" fontId="4" fillId="0" borderId="38" xfId="0" applyFont="1" applyBorder="1"/>
    <xf numFmtId="42" fontId="1" fillId="0" borderId="26" xfId="0" applyNumberFormat="1" applyFont="1" applyBorder="1"/>
    <xf numFmtId="42" fontId="1" fillId="0" borderId="28" xfId="0" applyNumberFormat="1" applyFont="1" applyBorder="1"/>
    <xf numFmtId="0" fontId="0" fillId="0" borderId="37" xfId="0" applyBorder="1"/>
    <xf numFmtId="0" fontId="1" fillId="0" borderId="29" xfId="0" applyFont="1" applyBorder="1"/>
    <xf numFmtId="0" fontId="4" fillId="0" borderId="40" xfId="0" applyFont="1" applyBorder="1" applyAlignment="1">
      <alignment horizontal="center"/>
    </xf>
    <xf numFmtId="0" fontId="4" fillId="0" borderId="30" xfId="0" applyFont="1" applyBorder="1"/>
    <xf numFmtId="164" fontId="4" fillId="2" borderId="1" xfId="3" applyNumberFormat="1" applyFont="1" applyFill="1" applyBorder="1"/>
    <xf numFmtId="164" fontId="4" fillId="0" borderId="26" xfId="3" applyNumberFormat="1" applyFont="1" applyBorder="1"/>
    <xf numFmtId="164" fontId="4" fillId="2" borderId="26" xfId="3" applyNumberFormat="1" applyFont="1" applyFill="1" applyBorder="1"/>
    <xf numFmtId="164" fontId="1" fillId="2" borderId="26" xfId="3" applyNumberFormat="1" applyFont="1" applyFill="1" applyBorder="1"/>
    <xf numFmtId="0" fontId="4" fillId="0" borderId="0" xfId="0" applyFont="1"/>
    <xf numFmtId="164" fontId="4" fillId="0" borderId="0" xfId="0" applyNumberFormat="1" applyFont="1"/>
    <xf numFmtId="42" fontId="4" fillId="4" borderId="0" xfId="0" applyNumberFormat="1" applyFont="1" applyFill="1"/>
    <xf numFmtId="42" fontId="4" fillId="0" borderId="36" xfId="0" applyNumberFormat="1" applyFont="1" applyBorder="1"/>
    <xf numFmtId="0" fontId="4" fillId="0" borderId="5" xfId="0" applyFont="1" applyBorder="1" applyAlignment="1">
      <alignment horizontal="center"/>
    </xf>
    <xf numFmtId="164" fontId="0" fillId="0" borderId="41" xfId="1" applyNumberFormat="1" applyFont="1" applyBorder="1"/>
    <xf numFmtId="164" fontId="0" fillId="0" borderId="42" xfId="1" applyNumberFormat="1" applyFont="1" applyBorder="1"/>
    <xf numFmtId="164" fontId="0" fillId="0" borderId="21" xfId="1" applyNumberFormat="1" applyFont="1" applyBorder="1"/>
    <xf numFmtId="164" fontId="0" fillId="0" borderId="4" xfId="1" applyNumberFormat="1" applyFont="1" applyBorder="1"/>
    <xf numFmtId="165" fontId="0" fillId="0" borderId="0" xfId="2" applyNumberFormat="1" applyFont="1" applyBorder="1"/>
    <xf numFmtId="165" fontId="0" fillId="0" borderId="43" xfId="2" applyNumberFormat="1" applyFont="1" applyBorder="1"/>
    <xf numFmtId="165" fontId="0" fillId="0" borderId="44" xfId="2" applyNumberFormat="1" applyFont="1" applyBorder="1"/>
    <xf numFmtId="165" fontId="0" fillId="0" borderId="20" xfId="2" applyNumberFormat="1" applyFont="1" applyBorder="1"/>
    <xf numFmtId="0" fontId="4" fillId="2" borderId="4" xfId="0" applyFont="1" applyFill="1" applyBorder="1" applyAlignment="1">
      <alignment horizontal="left"/>
    </xf>
    <xf numFmtId="164" fontId="0" fillId="2" borderId="4" xfId="3" applyNumberFormat="1" applyFont="1" applyFill="1" applyBorder="1"/>
    <xf numFmtId="164" fontId="4" fillId="2" borderId="27" xfId="3" applyNumberFormat="1" applyFont="1" applyFill="1" applyBorder="1"/>
    <xf numFmtId="0" fontId="4" fillId="2" borderId="23" xfId="0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164" fontId="0" fillId="2" borderId="23" xfId="3" applyNumberFormat="1" applyFont="1" applyFill="1" applyBorder="1"/>
    <xf numFmtId="164" fontId="4" fillId="2" borderId="24" xfId="3" applyNumberFormat="1" applyFont="1" applyFill="1" applyBorder="1"/>
    <xf numFmtId="9" fontId="4" fillId="0" borderId="8" xfId="2" applyFont="1" applyBorder="1" applyAlignment="1">
      <alignment horizontal="left"/>
    </xf>
    <xf numFmtId="164" fontId="0" fillId="2" borderId="8" xfId="3" applyNumberFormat="1" applyFont="1" applyFill="1" applyBorder="1"/>
    <xf numFmtId="164" fontId="4" fillId="2" borderId="33" xfId="3" applyNumberFormat="1" applyFont="1" applyFill="1" applyBorder="1"/>
    <xf numFmtId="164" fontId="0" fillId="2" borderId="7" xfId="3" applyNumberFormat="1" applyFont="1" applyFill="1" applyBorder="1"/>
    <xf numFmtId="164" fontId="4" fillId="2" borderId="35" xfId="3" applyNumberFormat="1" applyFont="1" applyFill="1" applyBorder="1"/>
    <xf numFmtId="164" fontId="4" fillId="3" borderId="3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6" fontId="0" fillId="0" borderId="0" xfId="0" applyNumberForma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/>
    <xf numFmtId="168" fontId="4" fillId="2" borderId="4" xfId="2" applyNumberFormat="1" applyFont="1" applyFill="1" applyBorder="1" applyAlignment="1">
      <alignment horizontal="left"/>
    </xf>
    <xf numFmtId="168" fontId="4" fillId="2" borderId="8" xfId="2" applyNumberFormat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22" fillId="2" borderId="0" xfId="0" applyFont="1" applyFill="1"/>
    <xf numFmtId="44" fontId="0" fillId="2" borderId="1" xfId="0" applyNumberFormat="1" applyFill="1" applyBorder="1"/>
    <xf numFmtId="0" fontId="0" fillId="0" borderId="44" xfId="0" applyBorder="1"/>
    <xf numFmtId="0" fontId="0" fillId="5" borderId="0" xfId="0" applyFill="1"/>
    <xf numFmtId="0" fontId="0" fillId="6" borderId="0" xfId="0" applyFill="1" applyProtection="1">
      <protection locked="0"/>
    </xf>
    <xf numFmtId="0" fontId="0" fillId="7" borderId="0" xfId="0" applyFill="1"/>
    <xf numFmtId="44" fontId="0" fillId="6" borderId="0" xfId="1" applyFont="1" applyFill="1" applyProtection="1">
      <protection locked="0"/>
    </xf>
    <xf numFmtId="44" fontId="0" fillId="7" borderId="0" xfId="1" applyFont="1" applyFill="1"/>
    <xf numFmtId="164" fontId="0" fillId="0" borderId="0" xfId="1" applyNumberFormat="1" applyFont="1" applyBorder="1"/>
    <xf numFmtId="164" fontId="1" fillId="2" borderId="1" xfId="0" applyNumberFormat="1" applyFont="1" applyFill="1" applyBorder="1" applyAlignment="1">
      <alignment vertical="center"/>
    </xf>
    <xf numFmtId="164" fontId="0" fillId="2" borderId="1" xfId="1" applyNumberFormat="1" applyFont="1" applyFill="1" applyBorder="1" applyProtection="1"/>
    <xf numFmtId="164" fontId="0" fillId="0" borderId="1" xfId="1" applyNumberFormat="1" applyFont="1" applyBorder="1"/>
    <xf numFmtId="165" fontId="0" fillId="0" borderId="1" xfId="2" applyNumberFormat="1" applyFont="1" applyBorder="1"/>
    <xf numFmtId="169" fontId="4" fillId="0" borderId="0" xfId="0" applyNumberFormat="1" applyFont="1" applyAlignment="1">
      <alignment vertical="top"/>
    </xf>
    <xf numFmtId="169" fontId="4" fillId="0" borderId="0" xfId="0" applyNumberFormat="1" applyFont="1" applyAlignment="1">
      <alignment vertical="top" wrapText="1"/>
    </xf>
    <xf numFmtId="0" fontId="0" fillId="3" borderId="0" xfId="0" applyFill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22" fillId="0" borderId="2" xfId="0" applyFont="1" applyBorder="1"/>
    <xf numFmtId="0" fontId="22" fillId="0" borderId="45" xfId="0" applyFont="1" applyBorder="1"/>
    <xf numFmtId="0" fontId="22" fillId="0" borderId="4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6" fontId="0" fillId="0" borderId="47" xfId="0" applyNumberFormat="1" applyBorder="1" applyAlignment="1">
      <alignment horizontal="center" vertical="center"/>
    </xf>
    <xf numFmtId="6" fontId="0" fillId="0" borderId="48" xfId="0" applyNumberForma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6" fontId="0" fillId="0" borderId="50" xfId="0" applyNumberFormat="1" applyBorder="1" applyAlignment="1">
      <alignment horizontal="center" vertical="center"/>
    </xf>
    <xf numFmtId="6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6" fontId="0" fillId="0" borderId="53" xfId="0" applyNumberFormat="1" applyBorder="1" applyAlignment="1">
      <alignment horizontal="center" vertical="center"/>
    </xf>
    <xf numFmtId="167" fontId="0" fillId="0" borderId="54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46" xfId="0" applyBorder="1"/>
    <xf numFmtId="6" fontId="0" fillId="0" borderId="55" xfId="0" applyNumberFormat="1" applyBorder="1" applyAlignment="1">
      <alignment horizontal="center" vertical="center"/>
    </xf>
    <xf numFmtId="6" fontId="0" fillId="0" borderId="56" xfId="0" applyNumberFormat="1" applyBorder="1" applyAlignment="1">
      <alignment horizontal="center" vertical="center"/>
    </xf>
    <xf numFmtId="0" fontId="0" fillId="0" borderId="49" xfId="0" applyBorder="1"/>
    <xf numFmtId="167" fontId="0" fillId="0" borderId="51" xfId="0" applyNumberFormat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6" fontId="0" fillId="0" borderId="58" xfId="0" applyNumberFormat="1" applyBorder="1" applyAlignment="1">
      <alignment horizontal="center" vertical="center"/>
    </xf>
    <xf numFmtId="6" fontId="0" fillId="0" borderId="59" xfId="0" applyNumberFormat="1" applyBorder="1" applyAlignment="1">
      <alignment horizontal="center" vertical="center"/>
    </xf>
    <xf numFmtId="6" fontId="0" fillId="0" borderId="60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6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2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29" xfId="0" applyFont="1" applyBorder="1"/>
    <xf numFmtId="0" fontId="4" fillId="0" borderId="3" xfId="0" applyFont="1" applyBorder="1"/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2" borderId="2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169" fontId="1" fillId="0" borderId="29" xfId="0" applyNumberFormat="1" applyFont="1" applyBorder="1" applyAlignment="1">
      <alignment horizontal="right" indent="2"/>
    </xf>
    <xf numFmtId="169" fontId="1" fillId="0" borderId="3" xfId="0" applyNumberFormat="1" applyFont="1" applyBorder="1" applyAlignment="1">
      <alignment horizontal="right" indent="2"/>
    </xf>
    <xf numFmtId="169" fontId="1" fillId="0" borderId="29" xfId="0" applyNumberFormat="1" applyFont="1" applyBorder="1" applyAlignment="1">
      <alignment horizontal="right"/>
    </xf>
    <xf numFmtId="169" fontId="1" fillId="0" borderId="3" xfId="0" applyNumberFormat="1" applyFont="1" applyBorder="1" applyAlignment="1">
      <alignment horizontal="right"/>
    </xf>
    <xf numFmtId="0" fontId="4" fillId="2" borderId="2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29" xfId="0" applyFont="1" applyFill="1" applyBorder="1"/>
    <xf numFmtId="0" fontId="4" fillId="2" borderId="3" xfId="0" applyFont="1" applyFill="1" applyBorder="1"/>
    <xf numFmtId="0" fontId="4" fillId="0" borderId="2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9" xfId="0" applyFont="1" applyBorder="1"/>
    <xf numFmtId="0" fontId="5" fillId="0" borderId="3" xfId="0" applyFont="1" applyBorder="1"/>
    <xf numFmtId="0" fontId="5" fillId="0" borderId="2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2" fontId="4" fillId="3" borderId="11" xfId="0" applyNumberFormat="1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0" fontId="4" fillId="2" borderId="3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23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1" fillId="0" borderId="45" xfId="0" applyFont="1" applyBorder="1" applyAlignment="1">
      <alignment horizontal="right"/>
    </xf>
    <xf numFmtId="0" fontId="0" fillId="0" borderId="45" xfId="0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graduate.ucf.edu/graduate-guide/assistantships" TargetMode="External"/><Relationship Id="rId1" Type="http://schemas.openxmlformats.org/officeDocument/2006/relationships/hyperlink" Target="https://graduate.ucf.edu/graduate-guide/assistantship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fa.ucf.edu/wp-content/uploads/sites/2/Travel_Reference_Guid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hr.ucf.edu/document/payroll-guidelin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hr.ucf.edu/document/payroll-guidelin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hr.ucf.edu/document/payroll-guidelin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hr.ucf.edu/document/payroll-guideline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hr.ucf.edu/document/payroll-guideline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 codeName="Sheet2">
    <pageSetUpPr fitToPage="1"/>
  </sheetPr>
  <dimension ref="A1:Z600"/>
  <sheetViews>
    <sheetView tabSelected="1" topLeftCell="A36" zoomScale="90" zoomScaleNormal="90" workbookViewId="0">
      <selection activeCell="L38" sqref="L38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43.140625" bestFit="1" customWidth="1"/>
    <col min="13" max="13" width="13.28515625" bestFit="1" customWidth="1"/>
    <col min="14" max="14" width="10" bestFit="1" customWidth="1"/>
    <col min="15" max="15" width="10.5703125" bestFit="1" customWidth="1"/>
    <col min="16" max="16" width="10.5703125" customWidth="1"/>
    <col min="17" max="17" width="10.5703125" bestFit="1" customWidth="1"/>
    <col min="18" max="18" width="11.42578125" customWidth="1"/>
    <col min="19" max="19" width="11.28515625" customWidth="1"/>
    <col min="20" max="20" width="10.140625" customWidth="1"/>
    <col min="21" max="21" width="10.42578125" customWidth="1"/>
    <col min="22" max="24" width="9.7109375" customWidth="1"/>
    <col min="25" max="25" width="10.28515625" customWidth="1"/>
  </cols>
  <sheetData>
    <row r="1" spans="1:26" ht="15" x14ac:dyDescent="0.2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26" x14ac:dyDescent="0.2">
      <c r="A2" s="40" t="s">
        <v>1</v>
      </c>
      <c r="B2" s="189">
        <f>'PI Budget '!B3</f>
        <v>0</v>
      </c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189">
        <f>'PI Budget '!B4</f>
        <v>0</v>
      </c>
      <c r="C3" s="40" t="s">
        <v>3</v>
      </c>
      <c r="E3" s="70">
        <f>'PI Budget '!E4</f>
        <v>0</v>
      </c>
      <c r="F3" s="70"/>
      <c r="G3" s="70"/>
      <c r="H3" s="70"/>
      <c r="I3" s="70"/>
    </row>
    <row r="4" spans="1:26" ht="12.75" customHeight="1" x14ac:dyDescent="0.2">
      <c r="A4" s="42" t="s">
        <v>4</v>
      </c>
      <c r="B4" s="190">
        <f>'PI Budget '!B5</f>
        <v>0</v>
      </c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190">
        <f>'PI Budget '!B6</f>
        <v>0</v>
      </c>
      <c r="C5" s="72"/>
      <c r="D5" s="72"/>
      <c r="E5" s="72"/>
      <c r="F5" s="72"/>
      <c r="G5" s="72"/>
      <c r="H5" s="72"/>
      <c r="I5" s="72"/>
      <c r="J5" s="72"/>
    </row>
    <row r="6" spans="1:26" ht="13.5" thickBot="1" x14ac:dyDescent="0.25">
      <c r="E6"/>
      <c r="F6"/>
      <c r="G6"/>
      <c r="H6"/>
      <c r="I6"/>
    </row>
    <row r="7" spans="1:26" x14ac:dyDescent="0.2">
      <c r="A7" s="229" t="s">
        <v>6</v>
      </c>
      <c r="B7" s="230"/>
      <c r="C7" s="230"/>
      <c r="D7" s="230"/>
      <c r="E7" s="230"/>
      <c r="F7" s="231"/>
      <c r="G7" s="231"/>
      <c r="H7" s="231"/>
      <c r="I7" s="231"/>
      <c r="J7" s="232"/>
    </row>
    <row r="8" spans="1:26" x14ac:dyDescent="0.2">
      <c r="A8" s="233" t="s">
        <v>7</v>
      </c>
      <c r="B8" s="234"/>
      <c r="C8" s="110"/>
      <c r="D8" s="108"/>
      <c r="E8" s="234" t="s">
        <v>8</v>
      </c>
      <c r="F8" s="235"/>
      <c r="G8" s="235"/>
      <c r="H8" s="235"/>
      <c r="I8" s="235"/>
      <c r="J8" s="236"/>
    </row>
    <row r="9" spans="1:26" ht="13.5" thickBot="1" x14ac:dyDescent="0.25">
      <c r="A9" s="233"/>
      <c r="B9" s="234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</row>
    <row r="10" spans="1:26" s="1" customFormat="1" x14ac:dyDescent="0.2">
      <c r="A10" s="233"/>
      <c r="B10" s="234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125"/>
      <c r="M10" s="127" t="s">
        <v>18</v>
      </c>
      <c r="N10"/>
      <c r="O10" s="41" t="s">
        <v>19</v>
      </c>
      <c r="P10" s="41" t="s">
        <v>19</v>
      </c>
      <c r="Q10" s="41" t="s">
        <v>19</v>
      </c>
      <c r="R10" s="41" t="s">
        <v>19</v>
      </c>
      <c r="S10" s="41" t="s">
        <v>19</v>
      </c>
      <c r="U10" s="41" t="s">
        <v>20</v>
      </c>
      <c r="V10" s="41" t="s">
        <v>20</v>
      </c>
      <c r="W10" s="41" t="s">
        <v>20</v>
      </c>
      <c r="X10" s="41" t="s">
        <v>20</v>
      </c>
      <c r="Y10" s="41" t="s">
        <v>20</v>
      </c>
      <c r="Z10"/>
    </row>
    <row r="11" spans="1:26" x14ac:dyDescent="0.2">
      <c r="A11" s="227" t="s">
        <v>21</v>
      </c>
      <c r="B11" s="228"/>
      <c r="C11" s="64"/>
      <c r="D11" s="2"/>
      <c r="E11" s="6"/>
      <c r="F11" s="6"/>
      <c r="G11" s="6"/>
      <c r="H11" s="6"/>
      <c r="I11" s="6"/>
      <c r="J11" s="88"/>
      <c r="L11" s="128" t="s">
        <v>22</v>
      </c>
      <c r="M11" s="87" t="s">
        <v>23</v>
      </c>
      <c r="N11" s="26"/>
      <c r="O11" s="43" t="s">
        <v>9</v>
      </c>
      <c r="P11" s="43" t="s">
        <v>10</v>
      </c>
      <c r="Q11" s="43" t="s">
        <v>11</v>
      </c>
      <c r="R11" s="43" t="s">
        <v>12</v>
      </c>
      <c r="S11" s="43" t="s">
        <v>13</v>
      </c>
      <c r="U11" s="43" t="s">
        <v>9</v>
      </c>
      <c r="V11" s="43" t="s">
        <v>10</v>
      </c>
      <c r="W11" s="43" t="s">
        <v>11</v>
      </c>
      <c r="X11" s="43" t="s">
        <v>12</v>
      </c>
      <c r="Y11" s="43" t="s">
        <v>13</v>
      </c>
      <c r="Z11" s="1"/>
    </row>
    <row r="12" spans="1:26" x14ac:dyDescent="0.2">
      <c r="A12" s="241">
        <f>'PI Budget '!A13</f>
        <v>0</v>
      </c>
      <c r="B12" s="242"/>
      <c r="C12" s="79">
        <f>'PI Budget '!C13</f>
        <v>0</v>
      </c>
      <c r="D12" s="113">
        <f>'PI Budget '!D13</f>
        <v>0</v>
      </c>
      <c r="E12" s="27">
        <f>'PI Budget '!E13</f>
        <v>0</v>
      </c>
      <c r="F12" s="27">
        <f>'PI Budget '!F13</f>
        <v>0</v>
      </c>
      <c r="G12" s="27">
        <f>'PI Budget '!G13</f>
        <v>0</v>
      </c>
      <c r="H12" s="27">
        <f>'PI Budget '!H13</f>
        <v>0</v>
      </c>
      <c r="I12" s="27">
        <f>'PI Budget '!I13</f>
        <v>0</v>
      </c>
      <c r="J12" s="90">
        <f>'PI Budget '!J13</f>
        <v>0</v>
      </c>
      <c r="L12" s="89">
        <f t="shared" ref="L12:L17" si="0">A12</f>
        <v>0</v>
      </c>
      <c r="M12" s="124">
        <f>'PI Budget '!J63</f>
        <v>0</v>
      </c>
      <c r="N12" s="21"/>
      <c r="O12" s="119">
        <f>'PI Budget '!P13</f>
        <v>0</v>
      </c>
      <c r="P12" s="119">
        <f>'PI Budget '!Q13</f>
        <v>0</v>
      </c>
      <c r="Q12" s="119">
        <f>'PI Budget '!R13</f>
        <v>0</v>
      </c>
      <c r="R12" s="119">
        <f>'PI Budget '!S13</f>
        <v>0</v>
      </c>
      <c r="S12" s="119">
        <f>'PI Budget '!T13</f>
        <v>0</v>
      </c>
      <c r="U12" s="68" t="e">
        <f>SUM(E12/O12)</f>
        <v>#DIV/0!</v>
      </c>
      <c r="V12" s="68" t="e">
        <f>SUM(F12/P12)</f>
        <v>#DIV/0!</v>
      </c>
      <c r="W12" s="68" t="e">
        <f>SUM(G12/Q12)</f>
        <v>#DIV/0!</v>
      </c>
      <c r="X12" s="68" t="e">
        <f>SUM(H12/R12)</f>
        <v>#DIV/0!</v>
      </c>
      <c r="Y12" s="68" t="e">
        <f>SUM(I12/S12)</f>
        <v>#DIV/0!</v>
      </c>
    </row>
    <row r="13" spans="1:26" x14ac:dyDescent="0.2">
      <c r="A13" s="243">
        <f>'Co-PI1 Budget '!A12</f>
        <v>0</v>
      </c>
      <c r="B13" s="244"/>
      <c r="C13" s="79">
        <f>'Co-PI1 Budget '!C12</f>
        <v>0</v>
      </c>
      <c r="D13" s="113">
        <f>'Co-PI1 Budget '!D12</f>
        <v>0</v>
      </c>
      <c r="E13" s="27">
        <f>'Co-PI1 Budget '!E12</f>
        <v>0</v>
      </c>
      <c r="F13" s="27">
        <f>'Co-PI1 Budget '!F12</f>
        <v>0</v>
      </c>
      <c r="G13" s="27">
        <f>'Co-PI1 Budget '!G12</f>
        <v>0</v>
      </c>
      <c r="H13" s="27">
        <f>'Co-PI1 Budget '!H12</f>
        <v>0</v>
      </c>
      <c r="I13" s="27">
        <f>'Co-PI1 Budget '!I12</f>
        <v>0</v>
      </c>
      <c r="J13" s="90">
        <f>'Co-PI1 Budget '!J12</f>
        <v>0</v>
      </c>
      <c r="L13" s="126">
        <f t="shared" si="0"/>
        <v>0</v>
      </c>
      <c r="M13" s="123">
        <f>'Co-PI1 Budget '!J62</f>
        <v>0</v>
      </c>
      <c r="N13" s="37"/>
      <c r="O13" s="119">
        <f>'Co-PI1 Budget '!P12</f>
        <v>0</v>
      </c>
      <c r="P13" s="119">
        <f>'Co-PI1 Budget '!Q12</f>
        <v>0</v>
      </c>
      <c r="Q13" s="119">
        <f>'Co-PI1 Budget '!R12</f>
        <v>0</v>
      </c>
      <c r="R13" s="119">
        <f>'Co-PI1 Budget '!S12</f>
        <v>0</v>
      </c>
      <c r="S13" s="119">
        <f>'Co-PI1 Budget '!T12</f>
        <v>0</v>
      </c>
      <c r="U13" s="68" t="e">
        <f>SUM(E13/O13)</f>
        <v>#DIV/0!</v>
      </c>
      <c r="V13" s="68" t="e">
        <f t="shared" ref="V13:V17" si="1">SUM(F13/P13)</f>
        <v>#DIV/0!</v>
      </c>
      <c r="W13" s="68" t="e">
        <f t="shared" ref="W13:W17" si="2">SUM(G13/Q13)</f>
        <v>#DIV/0!</v>
      </c>
      <c r="X13" s="68" t="e">
        <f t="shared" ref="X13:X17" si="3">SUM(H13/R13)</f>
        <v>#DIV/0!</v>
      </c>
      <c r="Y13" s="68" t="e">
        <f t="shared" ref="Y13:Y17" si="4">SUM(I13/S13)</f>
        <v>#DIV/0!</v>
      </c>
    </row>
    <row r="14" spans="1:26" x14ac:dyDescent="0.2">
      <c r="A14" s="243">
        <f>'Co-PI2 Budget '!A12</f>
        <v>0</v>
      </c>
      <c r="B14" s="244"/>
      <c r="C14" s="79">
        <f>'Co-PI2 Budget '!C12</f>
        <v>0</v>
      </c>
      <c r="D14" s="113">
        <f>'Co-PI2 Budget '!D12</f>
        <v>0</v>
      </c>
      <c r="E14" s="27">
        <f>'Co-PI2 Budget '!E12</f>
        <v>0</v>
      </c>
      <c r="F14" s="27">
        <f>'Co-PI2 Budget '!F12</f>
        <v>0</v>
      </c>
      <c r="G14" s="27">
        <f>'Co-PI2 Budget '!G12</f>
        <v>0</v>
      </c>
      <c r="H14" s="27">
        <f>'Co-PI2 Budget '!H12</f>
        <v>0</v>
      </c>
      <c r="I14" s="27">
        <f>'Co-PI2 Budget '!I12</f>
        <v>0</v>
      </c>
      <c r="J14" s="90">
        <f>'Co-PI2 Budget '!J12</f>
        <v>0</v>
      </c>
      <c r="L14" s="126">
        <f t="shared" si="0"/>
        <v>0</v>
      </c>
      <c r="M14" s="123">
        <f>'Co-PI2 Budget '!J62</f>
        <v>0</v>
      </c>
      <c r="N14" s="37"/>
      <c r="O14" s="119">
        <f>'Co-PI2 Budget '!P12</f>
        <v>0</v>
      </c>
      <c r="P14" s="119">
        <f>'Co-PI2 Budget '!Q12</f>
        <v>0</v>
      </c>
      <c r="Q14" s="119">
        <f>'Co-PI2 Budget '!R12</f>
        <v>0</v>
      </c>
      <c r="R14" s="119">
        <f>'Co-PI2 Budget '!S12</f>
        <v>0</v>
      </c>
      <c r="S14" s="119">
        <f>'Co-PI2 Budget '!T12</f>
        <v>0</v>
      </c>
      <c r="U14" s="68" t="e">
        <f>SUM(E14/O14)</f>
        <v>#DIV/0!</v>
      </c>
      <c r="V14" s="68" t="e">
        <f t="shared" si="1"/>
        <v>#DIV/0!</v>
      </c>
      <c r="W14" s="68" t="e">
        <f t="shared" si="2"/>
        <v>#DIV/0!</v>
      </c>
      <c r="X14" s="68" t="e">
        <f t="shared" si="3"/>
        <v>#DIV/0!</v>
      </c>
      <c r="Y14" s="68" t="e">
        <f t="shared" si="4"/>
        <v>#DIV/0!</v>
      </c>
    </row>
    <row r="15" spans="1:26" x14ac:dyDescent="0.2">
      <c r="A15" s="243">
        <f>'Co-PI3 Budget '!A12</f>
        <v>0</v>
      </c>
      <c r="B15" s="244"/>
      <c r="C15" s="79">
        <f>'Co-PI3 Budget '!C12</f>
        <v>0</v>
      </c>
      <c r="D15" s="113">
        <f>'Co-PI3 Budget '!D12</f>
        <v>0</v>
      </c>
      <c r="E15" s="27">
        <f>'Co-PI3 Budget '!E12</f>
        <v>0</v>
      </c>
      <c r="F15" s="27">
        <f>'Co-PI3 Budget '!F12</f>
        <v>0</v>
      </c>
      <c r="G15" s="27">
        <f>'Co-PI3 Budget '!G12</f>
        <v>0</v>
      </c>
      <c r="H15" s="27">
        <f>'Co-PI3 Budget '!H12</f>
        <v>0</v>
      </c>
      <c r="I15" s="27">
        <f>'Co-PI3 Budget '!I12</f>
        <v>0</v>
      </c>
      <c r="J15" s="90">
        <f>'Co-PI3 Budget '!J12</f>
        <v>0</v>
      </c>
      <c r="L15" s="126">
        <f t="shared" si="0"/>
        <v>0</v>
      </c>
      <c r="M15" s="123">
        <f>'Co-PI3 Budget '!J62</f>
        <v>0</v>
      </c>
      <c r="N15" s="21"/>
      <c r="O15" s="119">
        <f>'Co-PI3 Budget '!P12</f>
        <v>0</v>
      </c>
      <c r="P15" s="119">
        <f>'Co-PI3 Budget '!Q12</f>
        <v>0</v>
      </c>
      <c r="Q15" s="119">
        <f>'Co-PI3 Budget '!R12</f>
        <v>0</v>
      </c>
      <c r="R15" s="119">
        <f>'Co-PI3 Budget '!S12</f>
        <v>0</v>
      </c>
      <c r="S15" s="119">
        <f>'Co-PI3 Budget '!T12</f>
        <v>0</v>
      </c>
      <c r="U15" s="68" t="e">
        <f>SUM(E15/O15)</f>
        <v>#DIV/0!</v>
      </c>
      <c r="V15" s="68" t="e">
        <f t="shared" si="1"/>
        <v>#DIV/0!</v>
      </c>
      <c r="W15" s="68" t="e">
        <f t="shared" si="2"/>
        <v>#DIV/0!</v>
      </c>
      <c r="X15" s="68" t="e">
        <f t="shared" si="3"/>
        <v>#DIV/0!</v>
      </c>
      <c r="Y15" s="68" t="e">
        <f t="shared" si="4"/>
        <v>#DIV/0!</v>
      </c>
    </row>
    <row r="16" spans="1:26" x14ac:dyDescent="0.2">
      <c r="A16" s="243">
        <f>'Co-PI4 Budget '!A12</f>
        <v>0</v>
      </c>
      <c r="B16" s="244"/>
      <c r="C16" s="79">
        <f>'Co-PI4 Budget '!C12</f>
        <v>0</v>
      </c>
      <c r="D16" s="113">
        <f>'Co-PI4 Budget '!D12</f>
        <v>0</v>
      </c>
      <c r="E16" s="27">
        <f>'Co-PI4 Budget '!E12</f>
        <v>0</v>
      </c>
      <c r="F16" s="27">
        <f>'Co-PI4 Budget '!F12</f>
        <v>0</v>
      </c>
      <c r="G16" s="27">
        <f>'Co-PI4 Budget '!G12</f>
        <v>0</v>
      </c>
      <c r="H16" s="27">
        <f>'Co-PI4 Budget '!H12</f>
        <v>0</v>
      </c>
      <c r="I16" s="27">
        <f>'Co-PI4 Budget '!I12</f>
        <v>0</v>
      </c>
      <c r="J16" s="90">
        <f>'Co-PI4 Budget '!J12</f>
        <v>0</v>
      </c>
      <c r="L16" s="126">
        <f t="shared" si="0"/>
        <v>0</v>
      </c>
      <c r="M16" s="123">
        <f>'Co-PI4 Budget '!J62</f>
        <v>0</v>
      </c>
      <c r="N16" s="21"/>
      <c r="O16" s="119">
        <f>'Co-PI4 Budget '!P12</f>
        <v>0</v>
      </c>
      <c r="P16" s="119">
        <f>'Co-PI4 Budget '!Q12</f>
        <v>0</v>
      </c>
      <c r="Q16" s="119">
        <f>'Co-PI4 Budget '!R12</f>
        <v>0</v>
      </c>
      <c r="R16" s="119">
        <f>'Co-PI4 Budget '!S12</f>
        <v>0</v>
      </c>
      <c r="S16" s="119">
        <f>'Co-PI4 Budget '!T12</f>
        <v>0</v>
      </c>
      <c r="U16" s="68" t="e">
        <f>SUM(E16/O16)</f>
        <v>#DIV/0!</v>
      </c>
      <c r="V16" s="68" t="e">
        <f t="shared" si="1"/>
        <v>#DIV/0!</v>
      </c>
      <c r="W16" s="68" t="e">
        <f t="shared" si="2"/>
        <v>#DIV/0!</v>
      </c>
      <c r="X16" s="68" t="e">
        <f t="shared" si="3"/>
        <v>#DIV/0!</v>
      </c>
      <c r="Y16" s="68" t="e">
        <f t="shared" si="4"/>
        <v>#DIV/0!</v>
      </c>
    </row>
    <row r="17" spans="1:25" x14ac:dyDescent="0.2">
      <c r="A17" s="243">
        <f>'Co-PI5 Budget '!A12</f>
        <v>0</v>
      </c>
      <c r="B17" s="244"/>
      <c r="C17" s="79">
        <f>'Co-PI5 Budget '!C12</f>
        <v>0</v>
      </c>
      <c r="D17" s="113">
        <f>'Co-PI5 Budget '!D12</f>
        <v>0</v>
      </c>
      <c r="E17" s="27">
        <f>'Co-PI5 Budget '!E12</f>
        <v>0</v>
      </c>
      <c r="F17" s="27">
        <f>'Co-PI5 Budget '!F12</f>
        <v>0</v>
      </c>
      <c r="G17" s="27">
        <f>'Co-PI5 Budget '!G12</f>
        <v>0</v>
      </c>
      <c r="H17" s="27">
        <f>'Co-PI5 Budget '!H12</f>
        <v>0</v>
      </c>
      <c r="I17" s="27">
        <f>'Co-PI5 Budget '!I12</f>
        <v>0</v>
      </c>
      <c r="J17" s="90">
        <f>'Co-PI5 Budget '!J12</f>
        <v>0</v>
      </c>
      <c r="L17" s="126">
        <f t="shared" si="0"/>
        <v>0</v>
      </c>
      <c r="M17" s="123">
        <f>'Co-PI5 Budget '!J62</f>
        <v>0</v>
      </c>
      <c r="N17" s="21"/>
      <c r="O17" s="120">
        <f>'Co-PI5 Budget '!P12</f>
        <v>0</v>
      </c>
      <c r="P17" s="120">
        <f>'Co-PI5 Budget '!Q12</f>
        <v>0</v>
      </c>
      <c r="Q17" s="120">
        <f>'Co-PI5 Budget '!R12</f>
        <v>0</v>
      </c>
      <c r="R17" s="120">
        <f>'Co-PI5 Budget '!S12</f>
        <v>0</v>
      </c>
      <c r="S17" s="120">
        <f>'Co-PI5 Budget '!T12</f>
        <v>0</v>
      </c>
      <c r="U17" s="69" t="e">
        <f>SUM(E17/O17)</f>
        <v>#DIV/0!</v>
      </c>
      <c r="V17" s="69" t="e">
        <f t="shared" si="1"/>
        <v>#DIV/0!</v>
      </c>
      <c r="W17" s="69" t="e">
        <f t="shared" si="2"/>
        <v>#DIV/0!</v>
      </c>
      <c r="X17" s="69" t="e">
        <f t="shared" si="3"/>
        <v>#DIV/0!</v>
      </c>
      <c r="Y17" s="69" t="e">
        <f t="shared" si="4"/>
        <v>#DIV/0!</v>
      </c>
    </row>
    <row r="18" spans="1:25" ht="13.5" thickBot="1" x14ac:dyDescent="0.25">
      <c r="A18" s="225"/>
      <c r="B18" s="226"/>
      <c r="C18" s="79"/>
      <c r="D18" s="82"/>
      <c r="E18" s="27"/>
      <c r="F18" s="27"/>
      <c r="G18" s="27"/>
      <c r="H18" s="27"/>
      <c r="I18" s="27"/>
      <c r="J18" s="90"/>
      <c r="L18" s="122" t="s">
        <v>24</v>
      </c>
      <c r="M18" s="136">
        <f>ROUND(SUM(M12:M17),0)</f>
        <v>0</v>
      </c>
      <c r="N18" s="21"/>
    </row>
    <row r="19" spans="1:25" x14ac:dyDescent="0.2">
      <c r="A19" s="237" t="s">
        <v>25</v>
      </c>
      <c r="B19" s="238"/>
      <c r="C19" s="62"/>
      <c r="D19" s="62"/>
      <c r="E19" s="27">
        <f>'PI Budget '!E15+'Co-PI1 Budget '!E14+'Co-PI2 Budget '!E14+'Co-PI3 Budget '!E14+'Co-PI4 Budget '!E14+'Co-PI5 Budget '!E14</f>
        <v>0</v>
      </c>
      <c r="F19" s="27">
        <f>'PI Budget '!F15+'Co-PI1 Budget '!F14+'Co-PI2 Budget '!F14+'Co-PI3 Budget '!F14+'Co-PI4 Budget '!F14+'Co-PI5 Budget '!F14</f>
        <v>0</v>
      </c>
      <c r="G19" s="27">
        <f>'PI Budget '!G15+'Co-PI1 Budget '!G14+'Co-PI2 Budget '!G14+'Co-PI3 Budget '!G14+'Co-PI4 Budget '!G14+'Co-PI5 Budget '!G14</f>
        <v>0</v>
      </c>
      <c r="H19" s="27">
        <f>'PI Budget '!G15+'Co-PI1 Budget '!G14+'Co-PI2 Budget '!G14+'Co-PI3 Budget '!G14+'Co-PI4 Budget '!G14+'Co-PI5 Budget '!G14</f>
        <v>0</v>
      </c>
      <c r="I19" s="27">
        <f>'PI Budget '!I15+'Co-PI1 Budget '!I14+'Co-PI2 Budget '!I14+'Co-PI3 Budget '!I14+'Co-PI4 Budget '!I14+'Co-PI5 Budget '!I14</f>
        <v>0</v>
      </c>
      <c r="J19" s="91">
        <f>SUM(J12:J18)</f>
        <v>0</v>
      </c>
    </row>
    <row r="20" spans="1:25" x14ac:dyDescent="0.2">
      <c r="A20" s="227" t="s">
        <v>26</v>
      </c>
      <c r="B20" s="228"/>
      <c r="C20" s="104" t="s">
        <v>27</v>
      </c>
      <c r="D20" s="2"/>
      <c r="E20" s="27"/>
      <c r="F20" s="27"/>
      <c r="G20" s="27"/>
      <c r="H20" s="27"/>
      <c r="I20" s="27"/>
      <c r="J20" s="92"/>
      <c r="L20" s="133" t="s">
        <v>28</v>
      </c>
      <c r="M20" s="134">
        <f>J68</f>
        <v>0</v>
      </c>
    </row>
    <row r="21" spans="1:25" x14ac:dyDescent="0.2">
      <c r="A21" s="239" t="s">
        <v>29</v>
      </c>
      <c r="B21" s="240"/>
      <c r="C21" s="79">
        <f>'PI Budget '!C17+'Co-PI1 Budget '!C16+'Co-PI2 Budget '!C16+'Co-PI3 Budget '!C16+'Co-PI4 Budget '!C16+'Co-PI5 Budget '!C16</f>
        <v>0</v>
      </c>
      <c r="D21" s="113">
        <f>'PI Budget '!D17+'Co-PI1 Budget '!D16+'Co-PI2 Budget '!D16+'Co-PI3 Budget '!D16+'Co-PI4 Budget '!D16+'Co-PI5 Budget '!D16</f>
        <v>0</v>
      </c>
      <c r="E21" s="27">
        <f>'PI Budget '!E17+'Co-PI1 Budget '!E16+'Co-PI2 Budget '!E16+'Co-PI3 Budget '!E16+'Co-PI4 Budget '!E16+'Co-PI5 Budget '!E16</f>
        <v>0</v>
      </c>
      <c r="F21" s="27">
        <f>'PI Budget '!F17+'Co-PI1 Budget '!F16+'Co-PI2 Budget '!F16+'Co-PI3 Budget '!F16+'Co-PI4 Budget '!F16+'Co-PI5 Budget '!F16</f>
        <v>0</v>
      </c>
      <c r="G21" s="27">
        <f>'PI Budget '!G17+'Co-PI1 Budget '!G16+'Co-PI2 Budget '!G16+'Co-PI3 Budget '!G16+'Co-PI4 Budget '!G16+'Co-PI5 Budget '!G16</f>
        <v>0</v>
      </c>
      <c r="H21" s="27">
        <f>'PI Budget '!H17+'Co-PI1 Budget '!H16+'Co-PI2 Budget '!H16+'Co-PI3 Budget '!H16+'Co-PI4 Budget '!H16+'Co-PI5 Budget '!H16</f>
        <v>0</v>
      </c>
      <c r="I21" s="27">
        <f>'PI Budget '!I17+'Co-PI1 Budget '!I16+'Co-PI2 Budget '!I16+'Co-PI3 Budget '!I16+'Co-PI4 Budget '!I16+'Co-PI5 Budget '!I16</f>
        <v>0</v>
      </c>
      <c r="J21" s="90">
        <f>'PI Budget '!J17+'Co-PI1 Budget '!J16+'Co-PI2 Budget '!J16+'Co-PI3 Budget '!J16+'Co-PI4 Budget '!J16+'Co-PI5 Budget '!J16</f>
        <v>0</v>
      </c>
      <c r="L21" s="133"/>
      <c r="M21" s="133"/>
    </row>
    <row r="22" spans="1:25" x14ac:dyDescent="0.2">
      <c r="A22" s="225" t="s">
        <v>30</v>
      </c>
      <c r="B22" s="226"/>
      <c r="C22" s="79">
        <f>'PI Budget '!C18+'Co-PI1 Budget '!C17+'Co-PI2 Budget '!C17+'Co-PI3 Budget '!C17+'Co-PI4 Budget '!C17+'Co-PI5 Budget '!C17</f>
        <v>0</v>
      </c>
      <c r="D22" s="113">
        <f>'PI Budget '!D18+'Co-PI1 Budget '!D17+'Co-PI2 Budget '!D17+'Co-PI3 Budget '!D17+'Co-PI4 Budget '!D17+'Co-PI5 Budget '!D17</f>
        <v>1</v>
      </c>
      <c r="E22" s="27">
        <f>'PI Budget '!E18+'Co-PI1 Budget '!E17+'Co-PI2 Budget '!E17+'Co-PI3 Budget '!E17+'Co-PI4 Budget '!E17+'Co-PI5 Budget '!E17</f>
        <v>0</v>
      </c>
      <c r="F22" s="27">
        <f>'PI Budget '!F18+'Co-PI1 Budget '!F17+'Co-PI2 Budget '!F17+'Co-PI3 Budget '!F17+'Co-PI4 Budget '!F17+'Co-PI5 Budget '!F17</f>
        <v>0</v>
      </c>
      <c r="G22" s="27">
        <f>'PI Budget '!G18+'Co-PI1 Budget '!G17+'Co-PI2 Budget '!G17+'Co-PI3 Budget '!G17+'Co-PI4 Budget '!G17+'Co-PI5 Budget '!G17</f>
        <v>0</v>
      </c>
      <c r="H22" s="27">
        <f>'PI Budget '!H18+'Co-PI1 Budget '!H17+'Co-PI2 Budget '!H17+'Co-PI3 Budget '!H17+'Co-PI4 Budget '!H17+'Co-PI5 Budget '!H17</f>
        <v>0</v>
      </c>
      <c r="I22" s="27">
        <f>'PI Budget '!I18+'Co-PI1 Budget '!I17+'Co-PI2 Budget '!I17+'Co-PI3 Budget '!I17+'Co-PI4 Budget '!I17+'Co-PI5 Budget '!I17</f>
        <v>0</v>
      </c>
      <c r="J22" s="90">
        <f>'PI Budget '!J18+'Co-PI1 Budget '!J17+'Co-PI2 Budget '!J17+'Co-PI3 Budget '!J17+'Co-PI4 Budget '!J17+'Co-PI5 Budget '!J17</f>
        <v>0</v>
      </c>
      <c r="L22" s="133" t="s">
        <v>31</v>
      </c>
      <c r="M22" s="135">
        <f>M18-M20</f>
        <v>0</v>
      </c>
    </row>
    <row r="23" spans="1:25" x14ac:dyDescent="0.2">
      <c r="A23" s="225" t="s">
        <v>32</v>
      </c>
      <c r="B23" s="226"/>
      <c r="C23" s="79">
        <f>'PI Budget '!C19+'Co-PI1 Budget '!C18+'Co-PI2 Budget '!C18+'Co-PI3 Budget '!C18+'Co-PI4 Budget '!C19+'Co-PI5 Budget '!C18</f>
        <v>0</v>
      </c>
      <c r="D23" s="113">
        <f>'PI Budget '!D19+'Co-PI1 Budget '!D18+'Co-PI2 Budget '!D18+'Co-PI3 Budget '!D18+'Co-PI4 Budget '!D18+'Co-PI5 Budget '!D18</f>
        <v>1</v>
      </c>
      <c r="E23" s="27">
        <f>'PI Budget '!E19+'Co-PI1 Budget '!E18+'Co-PI2 Budget '!E18+'Co-PI3 Budget '!E18+'Co-PI4 Budget '!E18+'Co-PI5 Budget '!E18</f>
        <v>0</v>
      </c>
      <c r="F23" s="27">
        <f>'PI Budget '!F19+'Co-PI1 Budget '!F18+'Co-PI2 Budget '!F18+'Co-PI3 Budget '!F18+'Co-PI4 Budget '!F18+'Co-PI5 Budget '!F18</f>
        <v>0</v>
      </c>
      <c r="G23" s="27">
        <f>'PI Budget '!G19+'Co-PI1 Budget '!G18+'Co-PI2 Budget '!G18+'Co-PI3 Budget '!G18+'Co-PI4 Budget '!G18+'Co-PI5 Budget '!G18</f>
        <v>0</v>
      </c>
      <c r="H23" s="27">
        <f>'PI Budget '!H19+'Co-PI1 Budget '!H18+'Co-PI2 Budget '!H18+'Co-PI3 Budget '!H18+'Co-PI4 Budget '!H18+'Co-PI5 Budget '!H18</f>
        <v>0</v>
      </c>
      <c r="I23" s="27">
        <f>'PI Budget '!I19+'Co-PI1 Budget '!I18+'Co-PI2 Budget '!I18+'Co-PI3 Budget '!I18+'Co-PI4 Budget '!I18+'Co-PI5 Budget '!I18</f>
        <v>0</v>
      </c>
      <c r="J23" s="90">
        <f>'PI Budget '!J19+'Co-PI1 Budget '!J18+'Co-PI2 Budget '!J18+'Co-PI3 Budget '!J18+'Co-PI4 Budget '!J18+'Co-PI5 Budget '!J18</f>
        <v>0</v>
      </c>
    </row>
    <row r="24" spans="1:25" x14ac:dyDescent="0.2">
      <c r="A24" s="225" t="s">
        <v>33</v>
      </c>
      <c r="B24" s="226"/>
      <c r="C24" s="79">
        <f>'PI Budget '!C20+'Co-PI1 Budget '!C19+'Co-PI2 Budget '!C19+'Co-PI3 Budget '!C19+'Co-PI4 Budget '!C19+'Co-PI5 Budget '!C19</f>
        <v>0</v>
      </c>
      <c r="D24" s="113">
        <f>'PI Budget '!D20+'Co-PI1 Budget '!D19+'Co-PI2 Budget '!D19+'Co-PI3 Budget '!D19+'Co-PI4 Budget '!D19+'Co-PI5 Budget '!D19</f>
        <v>1</v>
      </c>
      <c r="E24" s="27">
        <f>'PI Budget '!E20+'Co-PI1 Budget '!E19+'Co-PI2 Budget '!E19+'Co-PI3 Budget '!E19+'Co-PI4 Budget '!E19+'Co-PI5 Budget '!E19</f>
        <v>0</v>
      </c>
      <c r="F24" s="27">
        <f>'PI Budget '!F20+'Co-PI1 Budget '!F19+'Co-PI2 Budget '!F19+'Co-PI3 Budget '!F19+'Co-PI4 Budget '!F19+'Co-PI5 Budget '!F19</f>
        <v>0</v>
      </c>
      <c r="G24" s="27">
        <f>'PI Budget '!G20+'Co-PI1 Budget '!G19+'Co-PI2 Budget '!G19+'Co-PI3 Budget '!G19+'Co-PI4 Budget '!G19+'Co-PI5 Budget '!G19</f>
        <v>0</v>
      </c>
      <c r="H24" s="27">
        <f>'PI Budget '!H20+'Co-PI1 Budget '!H19+'Co-PI2 Budget '!H19+'Co-PI3 Budget '!H19+'Co-PI4 Budget '!H19+'Co-PI5 Budget '!H19</f>
        <v>0</v>
      </c>
      <c r="I24" s="27">
        <f>'PI Budget '!I20+'Co-PI1 Budget '!I19+'Co-PI2 Budget '!I19+'Co-PI3 Budget '!I19+'Co-PI4 Budget '!I19+'Co-PI5 Budget '!I19</f>
        <v>0</v>
      </c>
      <c r="J24" s="90">
        <f>'PI Budget '!J20+'Co-PI1 Budget '!J19+'Co-PI2 Budget '!J19+'Co-PI3 Budget '!J19+'Co-PI4 Budget '!J19+'Co-PI5 Budget '!J19</f>
        <v>0</v>
      </c>
    </row>
    <row r="25" spans="1:25" x14ac:dyDescent="0.2">
      <c r="A25" s="225" t="s">
        <v>34</v>
      </c>
      <c r="B25" s="226"/>
      <c r="C25" s="79">
        <f>'PI Budget '!C21+'Co-PI1 Budget '!C20+'Co-PI2 Budget '!C20+'Co-PI3 Budget '!C20+'Co-PI4 Budget '!C20+'Co-PI5 Budget '!C20</f>
        <v>0</v>
      </c>
      <c r="D25" s="113">
        <f>'PI Budget '!D21+'Co-PI1 Budget '!D20+'Co-PI2 Budget '!D20+'Co-PI3 Budget '!D20+'Co-PI4 Budget '!D20+'Co-PI5 Budget '!D20</f>
        <v>0</v>
      </c>
      <c r="E25" s="27">
        <f>'PI Budget '!E21+'Co-PI1 Budget '!E20+'Co-PI2 Budget '!E20+'Co-PI3 Budget '!E20+'Co-PI4 Budget '!E20+'Co-PI5 Budget '!E20</f>
        <v>0</v>
      </c>
      <c r="F25" s="27">
        <f>'PI Budget '!F21+'Co-PI1 Budget '!F20+'Co-PI2 Budget '!F20+'Co-PI3 Budget '!F20+'Co-PI4 Budget '!F20+'Co-PI5 Budget '!F20</f>
        <v>0</v>
      </c>
      <c r="G25" s="27">
        <f>'PI Budget '!G21+'Co-PI1 Budget '!G20+'Co-PI2 Budget '!G20+'Co-PI3 Budget '!G20+'Co-PI4 Budget '!G20+'Co-PI5 Budget '!G20</f>
        <v>0</v>
      </c>
      <c r="H25" s="27">
        <f>'PI Budget '!H21+'Co-PI1 Budget '!H20+'Co-PI2 Budget '!H20+'Co-PI3 Budget '!H20+'Co-PI4 Budget '!H20+'Co-PI5 Budget '!H20</f>
        <v>0</v>
      </c>
      <c r="I25" s="27">
        <f>'PI Budget '!I21+'Co-PI1 Budget '!I20+'Co-PI2 Budget '!I20+'Co-PI3 Budget '!I20+'Co-PI4 Budget '!I20+'Co-PI5 Budget '!I20</f>
        <v>0</v>
      </c>
      <c r="J25" s="90">
        <f>'PI Budget '!J21+'Co-PI1 Budget '!J20+'Co-PI2 Budget '!J20+'Co-PI3 Budget '!J20+'Co-PI4 Budget '!J20+'Co-PI5 Budget '!J20</f>
        <v>0</v>
      </c>
    </row>
    <row r="26" spans="1:25" x14ac:dyDescent="0.2">
      <c r="A26" s="225"/>
      <c r="B26" s="226"/>
      <c r="C26" s="79"/>
      <c r="D26" s="82"/>
      <c r="E26" s="27">
        <f>'PI Budget '!E22+'Co-PI1 Budget '!E21+'Co-PI2 Budget '!E21+'Co-PI3 Budget '!E21+'Co-PI4 Budget '!E21+'Co-PI5 Budget '!E21</f>
        <v>0</v>
      </c>
      <c r="F26" s="27">
        <f>'PI Budget '!F22+'Co-PI1 Budget '!F21+'Co-PI2 Budget '!F21+'Co-PI3 Budget '!F21+'Co-PI4 Budget '!F21+'Co-PI5 Budget '!F21</f>
        <v>0</v>
      </c>
      <c r="G26" s="27">
        <f>'PI Budget '!G22+'Co-PI1 Budget '!G21+'Co-PI2 Budget '!G21+'Co-PI3 Budget '!G21+'Co-PI4 Budget '!G21+'Co-PI5 Budget '!G21</f>
        <v>0</v>
      </c>
      <c r="H26" s="27">
        <f>'PI Budget '!H22+'Co-PI1 Budget '!H21+'Co-PI2 Budget '!H21+'Co-PI3 Budget '!H21+'Co-PI4 Budget '!H21+'Co-PI5 Budget '!H21</f>
        <v>0</v>
      </c>
      <c r="I26" s="27">
        <f>'PI Budget '!I22+'Co-PI1 Budget '!I21+'Co-PI2 Budget '!I21+'Co-PI3 Budget '!I21+'Co-PI4 Budget '!I21+'Co-PI5 Budget '!I21</f>
        <v>0</v>
      </c>
      <c r="J26" s="90">
        <f>'PI Budget '!J22+'Co-PI1 Budget '!J21+'Co-PI2 Budget '!J21+'Co-PI3 Budget '!J21+'Co-PI4 Budget '!J21+'Co-PI5 Budget '!J21</f>
        <v>0</v>
      </c>
    </row>
    <row r="27" spans="1:25" x14ac:dyDescent="0.2">
      <c r="A27" s="237" t="s">
        <v>35</v>
      </c>
      <c r="B27" s="238"/>
      <c r="C27" s="62"/>
      <c r="D27" s="62"/>
      <c r="E27" s="27">
        <f>'PI Budget '!E23+'Co-PI1 Budget '!E22+'Co-PI2 Budget '!E22+'Co-PI3 Budget '!E22+'Co-PI4 Budget '!E22+'Co-PI5 Budget '!E22</f>
        <v>0</v>
      </c>
      <c r="F27" s="27">
        <f>'PI Budget '!F23+'Co-PI1 Budget '!F22+'Co-PI2 Budget '!F22+'Co-PI3 Budget '!F22+'Co-PI4 Budget '!F22+'Co-PI5 Budget '!F22</f>
        <v>0</v>
      </c>
      <c r="G27" s="27">
        <f>'PI Budget '!G23+'Co-PI1 Budget '!G22+'Co-PI2 Budget '!G22+'Co-PI3 Budget '!G22+'Co-PI4 Budget '!G22+'Co-PI5 Budget '!G22</f>
        <v>0</v>
      </c>
      <c r="H27" s="27">
        <f>'PI Budget '!H23+'Co-PI1 Budget '!H22+'Co-PI2 Budget '!H22+'Co-PI3 Budget '!H22+'Co-PI4 Budget '!H22+'Co-PI5 Budget '!H22</f>
        <v>0</v>
      </c>
      <c r="I27" s="27">
        <f>'PI Budget '!I23+'Co-PI1 Budget '!I22+'Co-PI2 Budget '!I22+'Co-PI3 Budget '!I22+'Co-PI4 Budget '!I22+'Co-PI5 Budget '!I22</f>
        <v>0</v>
      </c>
      <c r="J27" s="90">
        <f>'PI Budget '!J23+'Co-PI1 Budget '!J22+'Co-PI2 Budget '!J22+'Co-PI3 Budget '!J22+'Co-PI4 Budget '!J22+'Co-PI5 Budget '!J22</f>
        <v>0</v>
      </c>
    </row>
    <row r="28" spans="1:25" x14ac:dyDescent="0.2">
      <c r="A28" s="249" t="s">
        <v>36</v>
      </c>
      <c r="B28" s="250"/>
      <c r="C28" s="80"/>
      <c r="D28" s="5"/>
      <c r="E28" s="27"/>
      <c r="F28" s="27"/>
      <c r="G28" s="27"/>
      <c r="H28" s="27"/>
      <c r="I28" s="27"/>
      <c r="J28" s="92"/>
    </row>
    <row r="29" spans="1:25" x14ac:dyDescent="0.2">
      <c r="A29" s="225" t="s">
        <v>37</v>
      </c>
      <c r="B29" s="226"/>
      <c r="C29" s="112">
        <f>'PI Budget '!C25</f>
        <v>0.28999999999999998</v>
      </c>
      <c r="D29" s="113"/>
      <c r="E29" s="27">
        <f>'PI Budget '!E25+'Co-PI1 Budget '!E24+'Co-PI2 Budget '!E24+'Co-PI3 Budget '!E24+'Co-PI4 Budget '!E24+'Co-PI5 Budget '!E24</f>
        <v>0</v>
      </c>
      <c r="F29" s="27">
        <f>'PI Budget '!F25+'Co-PI1 Budget '!F24+'Co-PI2 Budget '!F24+'Co-PI3 Budget '!F24+'Co-PI4 Budget '!F24+'Co-PI5 Budget '!F24</f>
        <v>0</v>
      </c>
      <c r="G29" s="27">
        <f>'PI Budget '!G25+'Co-PI1 Budget '!G24+'Co-PI2 Budget '!G24+'Co-PI3 Budget '!G24+'Co-PI4 Budget '!G24+'Co-PI5 Budget '!G24</f>
        <v>0</v>
      </c>
      <c r="H29" s="27">
        <f>'PI Budget '!H25+'Co-PI1 Budget '!H24+'Co-PI2 Budget '!H24+'Co-PI3 Budget '!H24+'Co-PI4 Budget '!H24+'Co-PI5 Budget '!H24</f>
        <v>0</v>
      </c>
      <c r="I29" s="27">
        <f>'PI Budget '!I25+'Co-PI1 Budget '!I24+'Co-PI2 Budget '!I24+'Co-PI3 Budget '!I24+'Co-PI4 Budget '!I24+'Co-PI5 Budget '!I24</f>
        <v>0</v>
      </c>
      <c r="J29" s="90">
        <f>'PI Budget '!J25+'Co-PI1 Budget '!J24+'Co-PI2 Budget '!J24+'Co-PI3 Budget '!J24+'Co-PI4 Budget '!J24+'Co-PI5 Budget '!J24</f>
        <v>0</v>
      </c>
    </row>
    <row r="30" spans="1:25" x14ac:dyDescent="0.2">
      <c r="A30" s="239" t="s">
        <v>29</v>
      </c>
      <c r="B30" s="240"/>
      <c r="C30" s="112">
        <f>'PI Budget '!C26</f>
        <v>0.18</v>
      </c>
      <c r="D30" s="113"/>
      <c r="E30" s="27">
        <f>'PI Budget '!E26+'Co-PI1 Budget '!E25+'Co-PI2 Budget '!E25+'Co-PI3 Budget '!E25+'Co-PI4 Budget '!E25+'Co-PI5 Budget '!E25</f>
        <v>0</v>
      </c>
      <c r="F30" s="27">
        <f>'PI Budget '!F26+'Co-PI1 Budget '!F25+'Co-PI2 Budget '!F25+'Co-PI3 Budget '!F25+'Co-PI4 Budget '!F25+'Co-PI5 Budget '!F25</f>
        <v>0</v>
      </c>
      <c r="G30" s="27">
        <f>'PI Budget '!G26+'Co-PI1 Budget '!G25+'Co-PI2 Budget '!G25+'Co-PI3 Budget '!G25+'Co-PI4 Budget '!G25+'Co-PI5 Budget '!G25</f>
        <v>0</v>
      </c>
      <c r="H30" s="27">
        <f>'PI Budget '!H26+'Co-PI1 Budget '!H25+'Co-PI2 Budget '!H25+'Co-PI3 Budget '!H25+'Co-PI4 Budget '!H25+'Co-PI5 Budget '!H25</f>
        <v>0</v>
      </c>
      <c r="I30" s="27">
        <f>'PI Budget '!I26+'Co-PI1 Budget '!I25+'Co-PI2 Budget '!I25+'Co-PI3 Budget '!I25+'Co-PI4 Budget '!I25+'Co-PI5 Budget '!I25</f>
        <v>0</v>
      </c>
      <c r="J30" s="90">
        <f>'PI Budget '!J26+'Co-PI1 Budget '!J25+'Co-PI2 Budget '!J25+'Co-PI3 Budget '!J25+'Co-PI4 Budget '!J25+'Co-PI5 Budget '!J25</f>
        <v>0</v>
      </c>
    </row>
    <row r="31" spans="1:25" x14ac:dyDescent="0.2">
      <c r="A31" s="225" t="s">
        <v>38</v>
      </c>
      <c r="B31" s="226"/>
      <c r="C31" s="112">
        <f>'PI Budget '!C27</f>
        <v>0</v>
      </c>
      <c r="D31" s="113"/>
      <c r="E31" s="27">
        <f>'PI Budget '!E27+'Co-PI1 Budget '!E26+'Co-PI2 Budget '!E26+'Co-PI3 Budget '!E26+'Co-PI4 Budget '!E26+'Co-PI5 Budget '!E26</f>
        <v>0</v>
      </c>
      <c r="F31" s="27">
        <f>'PI Budget '!F27+'Co-PI1 Budget '!F26+'Co-PI2 Budget '!F26+'Co-PI3 Budget '!F26+'Co-PI4 Budget '!F26+'Co-PI5 Budget '!F26</f>
        <v>0</v>
      </c>
      <c r="G31" s="27">
        <f>'PI Budget '!G27+'Co-PI1 Budget '!G26+'Co-PI2 Budget '!G26+'Co-PI3 Budget '!G26+'Co-PI4 Budget '!G26+'Co-PI5 Budget '!G26</f>
        <v>0</v>
      </c>
      <c r="H31" s="27">
        <f>'PI Budget '!H27+'Co-PI1 Budget '!H26+'Co-PI2 Budget '!H26+'Co-PI3 Budget '!H26+'Co-PI4 Budget '!H26+'Co-PI5 Budget '!H26</f>
        <v>0</v>
      </c>
      <c r="I31" s="27">
        <f>'PI Budget '!I27+'Co-PI1 Budget '!I26+'Co-PI2 Budget '!I26+'Co-PI3 Budget '!I26+'Co-PI4 Budget '!I26+'Co-PI5 Budget '!I26</f>
        <v>0</v>
      </c>
      <c r="J31" s="90">
        <f>'PI Budget '!J27+'Co-PI1 Budget '!J26+'Co-PI2 Budget '!J26+'Co-PI3 Budget '!J26+'Co-PI4 Budget '!J26+'Co-PI5 Budget '!J26</f>
        <v>0</v>
      </c>
    </row>
    <row r="32" spans="1:25" x14ac:dyDescent="0.2">
      <c r="A32" s="225" t="s">
        <v>34</v>
      </c>
      <c r="B32" s="226"/>
      <c r="C32" s="112">
        <f>'PI Budget '!C28</f>
        <v>0.08</v>
      </c>
      <c r="D32" s="113"/>
      <c r="E32" s="27">
        <f>'PI Budget '!E28+'Co-PI1 Budget '!E27+'Co-PI2 Budget '!E27+'Co-PI3 Budget '!E27+'Co-PI4 Budget '!E27+'Co-PI5 Budget '!E27</f>
        <v>0</v>
      </c>
      <c r="F32" s="27">
        <f>'PI Budget '!F28+'Co-PI1 Budget '!F27+'Co-PI2 Budget '!F27+'Co-PI3 Budget '!F27+'Co-PI4 Budget '!F27+'Co-PI5 Budget '!F27</f>
        <v>0</v>
      </c>
      <c r="G32" s="27">
        <f>'PI Budget '!G28+'Co-PI1 Budget '!G27+'Co-PI2 Budget '!G27+'Co-PI3 Budget '!G27+'Co-PI4 Budget '!G27+'Co-PI5 Budget '!G27</f>
        <v>0</v>
      </c>
      <c r="H32" s="27">
        <f>'PI Budget '!H28+'Co-PI1 Budget '!H27+'Co-PI2 Budget '!H27+'Co-PI3 Budget '!H27+'Co-PI4 Budget '!H27+'Co-PI5 Budget '!H27</f>
        <v>0</v>
      </c>
      <c r="I32" s="27">
        <f>'PI Budget '!I28+'Co-PI1 Budget '!I27+'Co-PI2 Budget '!I27+'Co-PI3 Budget '!I27+'Co-PI4 Budget '!I27+'Co-PI5 Budget '!I27</f>
        <v>0</v>
      </c>
      <c r="J32" s="90">
        <f>'PI Budget '!J28+'Co-PI1 Budget '!J27+'Co-PI2 Budget '!J27+'Co-PI3 Budget '!J27+'Co-PI4 Budget '!J27+'Co-PI5 Budget '!J27</f>
        <v>0</v>
      </c>
    </row>
    <row r="33" spans="1:15" x14ac:dyDescent="0.2">
      <c r="A33" s="225"/>
      <c r="B33" s="226"/>
      <c r="C33" s="105"/>
      <c r="D33" s="113"/>
      <c r="E33" s="27"/>
      <c r="F33" s="27"/>
      <c r="G33" s="27"/>
      <c r="H33" s="27">
        <f>'PI Budget '!H29+'Co-PI1 Budget '!H28+'Co-PI2 Budget '!H28+'Co-PI3 Budget '!H28+'Co-PI4 Budget '!H28+'Co-PI5 Budget '!H28</f>
        <v>0</v>
      </c>
      <c r="I33" s="27"/>
      <c r="J33" s="93"/>
    </row>
    <row r="34" spans="1:15" x14ac:dyDescent="0.2">
      <c r="A34" s="237" t="s">
        <v>39</v>
      </c>
      <c r="B34" s="238"/>
      <c r="C34" s="63"/>
      <c r="D34" s="62"/>
      <c r="E34" s="27">
        <f>'PI Budget '!E30+'Co-PI1 Budget '!E29+'Co-PI2 Budget '!E29+'Co-PI3 Budget '!E29+'Co-PI4 Budget '!E29+'Co-PI5 Budget '!E29</f>
        <v>0</v>
      </c>
      <c r="F34" s="27">
        <f>'PI Budget '!F30+'Co-PI1 Budget '!F29+'Co-PI2 Budget '!F29+'Co-PI3 Budget '!F29+'Co-PI4 Budget '!F29+'Co-PI5 Budget '!F29</f>
        <v>0</v>
      </c>
      <c r="G34" s="27">
        <f>'PI Budget '!G30+'Co-PI1 Budget '!G29+'Co-PI2 Budget '!G29+'Co-PI3 Budget '!G29+'Co-PI4 Budget '!G29+'Co-PI5 Budget '!G29</f>
        <v>0</v>
      </c>
      <c r="H34" s="27">
        <f>'PI Budget '!H30+'Co-PI1 Budget '!H29+'Co-PI2 Budget '!H29+'Co-PI3 Budget '!H29+'Co-PI4 Budget '!H29+'Co-PI5 Budget '!H29</f>
        <v>0</v>
      </c>
      <c r="I34" s="27">
        <f>'PI Budget '!I30+'Co-PI1 Budget '!I29+'Co-PI2 Budget '!I29+'Co-PI3 Budget '!I29+'Co-PI4 Budget '!I29+'Co-PI5 Budget '!I29</f>
        <v>0</v>
      </c>
      <c r="J34" s="132">
        <f>'PI Budget '!J30+'Co-PI1 Budget '!J29+'Co-PI2 Budget '!J29+'Co-PI3 Budget '!J29+'Co-PI4 Budget '!J29+'Co-PI5 Budget '!J29</f>
        <v>0</v>
      </c>
    </row>
    <row r="35" spans="1:15" x14ac:dyDescent="0.2">
      <c r="A35" s="247" t="s">
        <v>40</v>
      </c>
      <c r="B35" s="248"/>
      <c r="C35" s="64"/>
      <c r="D35" s="64"/>
      <c r="E35" s="129">
        <f>'PI Budget '!E31+'Co-PI1 Budget '!E30+'Co-PI2 Budget '!E30+'Co-PI3 Budget '!E30+'Co-PI4 Budget '!E30+'Co-PI5 Budget '!E30</f>
        <v>0</v>
      </c>
      <c r="F35" s="129">
        <f>'PI Budget '!F31+'Co-PI1 Budget '!F30+'Co-PI2 Budget '!F30+'Co-PI3 Budget '!F30+'Co-PI4 Budget '!F30+'Co-PI5 Budget '!F30</f>
        <v>0</v>
      </c>
      <c r="G35" s="129">
        <f>'PI Budget '!G31+'Co-PI1 Budget '!G30+'Co-PI2 Budget '!G30+'Co-PI3 Budget '!G30+'Co-PI4 Budget '!G30+'Co-PI5 Budget '!G30</f>
        <v>0</v>
      </c>
      <c r="H35" s="27">
        <f>'PI Budget '!H31+'Co-PI1 Budget '!H30+'Co-PI2 Budget '!H30+'Co-PI3 Budget '!H30+'Co-PI4 Budget '!H30+'Co-PI5 Budget '!H30</f>
        <v>0</v>
      </c>
      <c r="I35" s="129">
        <f>'PI Budget '!I31+'Co-PI1 Budget '!I30+'Co-PI2 Budget '!I30+'Co-PI3 Budget '!I30+'Co-PI4 Budget '!I30+'Co-PI5 Budget '!I30</f>
        <v>0</v>
      </c>
      <c r="J35" s="131">
        <f>'PI Budget '!J31+'Co-PI1 Budget '!J30+'Co-PI2 Budget '!J30+'Co-PI3 Budget '!J30+'Co-PI4 Budget '!J30+'Co-PI5 Budget '!J30</f>
        <v>0</v>
      </c>
    </row>
    <row r="36" spans="1:15" x14ac:dyDescent="0.2">
      <c r="A36" s="251"/>
      <c r="B36" s="252"/>
      <c r="C36" s="64"/>
      <c r="D36" s="2"/>
      <c r="E36" s="27"/>
      <c r="F36" s="27"/>
      <c r="G36" s="27"/>
      <c r="H36" s="27"/>
      <c r="I36" s="27"/>
      <c r="J36" s="96"/>
    </row>
    <row r="37" spans="1:15" x14ac:dyDescent="0.2">
      <c r="A37" s="247" t="s">
        <v>41</v>
      </c>
      <c r="B37" s="248"/>
      <c r="C37" s="64"/>
      <c r="D37" s="64"/>
      <c r="E37" s="129"/>
      <c r="F37" s="129"/>
      <c r="G37" s="129"/>
      <c r="H37" s="129"/>
      <c r="I37" s="129"/>
      <c r="J37" s="130"/>
    </row>
    <row r="38" spans="1:15" x14ac:dyDescent="0.2">
      <c r="A38" s="225" t="s">
        <v>42</v>
      </c>
      <c r="B38" s="226"/>
      <c r="C38" s="62"/>
      <c r="D38" s="4"/>
      <c r="E38" s="27">
        <f>'PI Budget '!E34+'Co-PI1 Budget '!E33+'Co-PI2 Budget '!E33+'Co-PI3 Budget '!E33+'Co-PI4 Budget '!E33+'Co-PI5 Budget '!E33</f>
        <v>0</v>
      </c>
      <c r="F38" s="27">
        <f>'PI Budget '!F34+'Co-PI1 Budget '!F33+'Co-PI2 Budget '!F33+'Co-PI3 Budget '!F33+'Co-PI4 Budget '!F33+'Co-PI5 Budget '!F33</f>
        <v>0</v>
      </c>
      <c r="G38" s="27">
        <f>'PI Budget '!G34+'Co-PI1 Budget '!G33+'Co-PI2 Budget '!G33+'Co-PI3 Budget '!G33+'Co-PI4 Budget '!G33+'Co-PI5 Budget '!G33</f>
        <v>0</v>
      </c>
      <c r="H38" s="27">
        <f>'PI Budget '!H34+'Co-PI1 Budget '!H33+'Co-PI2 Budget '!H33+'Co-PI3 Budget '!H33+'Co-PI4 Budget '!H33+'Co-PI5 Budget '!H33</f>
        <v>0</v>
      </c>
      <c r="I38" s="27">
        <f>'PI Budget '!I34+'Co-PI1 Budget '!I33+'Co-PI2 Budget '!I33+'Co-PI3 Budget '!I33+'Co-PI4 Budget '!I33+'Co-PI5 Budget '!I33</f>
        <v>0</v>
      </c>
      <c r="J38" s="90">
        <f>SUM(E38:I38)</f>
        <v>0</v>
      </c>
      <c r="O38" s="31"/>
    </row>
    <row r="39" spans="1:15" x14ac:dyDescent="0.2">
      <c r="A39" s="225" t="s">
        <v>43</v>
      </c>
      <c r="B39" s="226"/>
      <c r="C39" s="62"/>
      <c r="D39" s="4"/>
      <c r="E39" s="27">
        <f>'PI Budget '!E35+'Co-PI1 Budget '!E34+'Co-PI2 Budget '!E34+'Co-PI3 Budget '!E34+'Co-PI4 Budget '!E34+'Co-PI5 Budget '!E34</f>
        <v>0</v>
      </c>
      <c r="F39" s="27">
        <f>'PI Budget '!F35+'Co-PI1 Budget '!F34+'Co-PI2 Budget '!F34+'Co-PI3 Budget '!F34+'Co-PI4 Budget '!F34+'Co-PI5 Budget '!F34</f>
        <v>0</v>
      </c>
      <c r="G39" s="27">
        <f>'PI Budget '!G35+'Co-PI1 Budget '!G34+'Co-PI2 Budget '!G34+'Co-PI3 Budget '!G34+'Co-PI4 Budget '!G34+'Co-PI5 Budget '!G34</f>
        <v>0</v>
      </c>
      <c r="H39" s="27">
        <f>'PI Budget '!H35+'Co-PI1 Budget '!H34+'Co-PI2 Budget '!H34+'Co-PI3 Budget '!H34+'Co-PI4 Budget '!H34+'Co-PI5 Budget '!H34</f>
        <v>0</v>
      </c>
      <c r="I39" s="27">
        <f>'PI Budget '!I35+'Co-PI1 Budget '!I34+'Co-PI2 Budget '!I34+'Co-PI3 Budget '!I34+'Co-PI4 Budget '!I34+'Co-PI5 Budget '!I34</f>
        <v>0</v>
      </c>
      <c r="J39" s="90">
        <f>SUM(E39:I39)</f>
        <v>0</v>
      </c>
      <c r="O39" s="31"/>
    </row>
    <row r="40" spans="1:15" x14ac:dyDescent="0.2">
      <c r="A40" s="245" t="s">
        <v>44</v>
      </c>
      <c r="B40" s="246"/>
      <c r="C40" s="65"/>
      <c r="D40" s="114"/>
      <c r="E40" s="129">
        <f>ROUND(SUM(E38:E39),0)</f>
        <v>0</v>
      </c>
      <c r="F40" s="27">
        <f>SUM(F38:F39)</f>
        <v>0</v>
      </c>
      <c r="G40" s="27">
        <f>SUM(G38:G39)</f>
        <v>0</v>
      </c>
      <c r="H40" s="27">
        <f>SUM(H38:H39)</f>
        <v>0</v>
      </c>
      <c r="I40" s="27">
        <f>SUM(I38:I39)</f>
        <v>0</v>
      </c>
      <c r="J40" s="131">
        <f>SUM(E40:I40)</f>
        <v>0</v>
      </c>
    </row>
    <row r="41" spans="1:15" x14ac:dyDescent="0.2">
      <c r="A41" s="227"/>
      <c r="B41" s="228"/>
      <c r="C41" s="64"/>
      <c r="D41" s="2"/>
      <c r="E41" s="27"/>
      <c r="F41" s="27"/>
      <c r="G41" s="27"/>
      <c r="H41" s="27"/>
      <c r="I41" s="27"/>
      <c r="J41" s="93"/>
    </row>
    <row r="42" spans="1:15" x14ac:dyDescent="0.2">
      <c r="A42" s="227" t="s">
        <v>45</v>
      </c>
      <c r="B42" s="228"/>
      <c r="C42" s="104" t="s">
        <v>27</v>
      </c>
      <c r="D42" s="2"/>
      <c r="E42" s="27"/>
      <c r="F42" s="27"/>
      <c r="G42" s="27"/>
      <c r="H42" s="27"/>
      <c r="I42" s="27"/>
      <c r="J42" s="93"/>
    </row>
    <row r="43" spans="1:15" x14ac:dyDescent="0.2">
      <c r="A43" s="225" t="s">
        <v>46</v>
      </c>
      <c r="B43" s="226"/>
      <c r="C43" s="79">
        <f>'PI Budget '!C39+'Co-PI1 Budget '!C38+'Co-PI2 Budget '!C38+'Co-PI3 Budget '!C38+'Co-PI4 Budget '!C38+'Co-PI5 Budget '!C38</f>
        <v>0</v>
      </c>
      <c r="D43" s="4"/>
      <c r="E43" s="27">
        <f>'PI Budget '!E39+'Co-PI1 Budget '!E38+'Co-PI2 Budget '!E38+'Co-PI3 Budget '!E38+'Co-PI4 Budget '!E38+'Co-PI5 Budget '!E38</f>
        <v>0</v>
      </c>
      <c r="F43" s="27">
        <f>'PI Budget '!F39+'Co-PI1 Budget '!F38+'Co-PI2 Budget '!F38+'Co-PI3 Budget '!F38+'Co-PI4 Budget '!F38+'Co-PI5 Budget '!F38</f>
        <v>0</v>
      </c>
      <c r="G43" s="27">
        <f>'PI Budget '!G39+'Co-PI1 Budget '!G38+'Co-PI2 Budget '!G38+'Co-PI3 Budget '!G38+'Co-PI4 Budget '!G38+'Co-PI5 Budget '!G38</f>
        <v>0</v>
      </c>
      <c r="H43" s="27">
        <f>'PI Budget '!H39+'Co-PI1 Budget '!H38+'Co-PI2 Budget '!H38+'Co-PI3 Budget '!H38+'Co-PI4 Budget '!H38+'Co-PI5 Budget '!H38</f>
        <v>0</v>
      </c>
      <c r="I43" s="27">
        <f>'PI Budget '!I39+'Co-PI1 Budget '!I38+'Co-PI2 Budget '!I38+'Co-PI3 Budget '!I38+'Co-PI4 Budget '!I38+'Co-PI5 Budget '!I38</f>
        <v>0</v>
      </c>
      <c r="J43" s="90">
        <f>'PI Budget '!J39+'Co-PI1 Budget '!J38+'Co-PI2 Budget '!J38+'Co-PI3 Budget '!J38+'Co-PI4 Budget '!J38+'Co-PI5 Budget '!J38</f>
        <v>0</v>
      </c>
    </row>
    <row r="44" spans="1:15" x14ac:dyDescent="0.2">
      <c r="A44" s="225" t="s">
        <v>47</v>
      </c>
      <c r="B44" s="226"/>
      <c r="C44" s="79">
        <f>'PI Budget '!C40+'Co-PI1 Budget '!C39+'Co-PI2 Budget '!C39+'Co-PI3 Budget '!C39+'Co-PI4 Budget '!C39+'Co-PI5 Budget '!C39</f>
        <v>0</v>
      </c>
      <c r="D44" s="4"/>
      <c r="E44" s="27">
        <f>'PI Budget '!E40+'Co-PI1 Budget '!E39+'Co-PI2 Budget '!E39+'Co-PI3 Budget '!E39+'Co-PI4 Budget '!E39+'Co-PI5 Budget '!E39</f>
        <v>0</v>
      </c>
      <c r="F44" s="27">
        <f>'PI Budget '!F40+'Co-PI1 Budget '!F39+'Co-PI2 Budget '!F39+'Co-PI3 Budget '!F39+'Co-PI4 Budget '!F39+'Co-PI5 Budget '!F39</f>
        <v>0</v>
      </c>
      <c r="G44" s="27">
        <f>'PI Budget '!G40+'Co-PI1 Budget '!G39+'Co-PI2 Budget '!G39+'Co-PI3 Budget '!G39+'Co-PI4 Budget '!G39+'Co-PI5 Budget '!G39</f>
        <v>0</v>
      </c>
      <c r="H44" s="27">
        <f>'PI Budget '!H40+'Co-PI1 Budget '!H39+'Co-PI2 Budget '!H39+'Co-PI3 Budget '!H39+'Co-PI4 Budget '!H39+'Co-PI5 Budget '!H39</f>
        <v>0</v>
      </c>
      <c r="I44" s="27">
        <f>'PI Budget '!I40+'Co-PI1 Budget '!I39+'Co-PI2 Budget '!I39+'Co-PI3 Budget '!I39+'Co-PI4 Budget '!I39+'Co-PI5 Budget '!I39</f>
        <v>0</v>
      </c>
      <c r="J44" s="90">
        <f>'PI Budget '!J40+'Co-PI1 Budget '!J39+'Co-PI2 Budget '!J39+'Co-PI3 Budget '!J39+'Co-PI4 Budget '!J39+'Co-PI5 Budget '!J39</f>
        <v>0</v>
      </c>
    </row>
    <row r="45" spans="1:15" x14ac:dyDescent="0.2">
      <c r="A45" s="245" t="s">
        <v>48</v>
      </c>
      <c r="B45" s="246"/>
      <c r="C45" s="65"/>
      <c r="D45" s="114"/>
      <c r="E45" s="129">
        <f>'PI Budget '!E41+'Co-PI1 Budget '!E40+'Co-PI2 Budget '!E40+'Co-PI3 Budget '!E40+'Co-PI4 Budget '!E40+'Co-PI5 Budget '!E40</f>
        <v>0</v>
      </c>
      <c r="F45" s="129">
        <f>'PI Budget '!F41+'Co-PI1 Budget '!F40+'Co-PI2 Budget '!F40+'Co-PI3 Budget '!F40+'Co-PI4 Budget '!F40+'Co-PI5 Budget '!F40</f>
        <v>0</v>
      </c>
      <c r="G45" s="129">
        <f>'PI Budget '!G41+'Co-PI1 Budget '!G40+'Co-PI2 Budget '!G40+'Co-PI3 Budget '!G40+'Co-PI4 Budget '!G40+'Co-PI5 Budget '!G40</f>
        <v>0</v>
      </c>
      <c r="H45" s="27">
        <f>'PI Budget '!H41+'Co-PI1 Budget '!H40+'Co-PI2 Budget '!H40+'Co-PI3 Budget '!H40+'Co-PI4 Budget '!H40+'Co-PI5 Budget '!H40</f>
        <v>0</v>
      </c>
      <c r="I45" s="129">
        <f>'PI Budget '!I41+'Co-PI1 Budget '!I40+'Co-PI2 Budget '!I40+'Co-PI3 Budget '!I40+'Co-PI4 Budget '!I40+'Co-PI5 Budget '!I40</f>
        <v>0</v>
      </c>
      <c r="J45" s="131">
        <f>'PI Budget '!J41+'Co-PI1 Budget '!J40+'Co-PI2 Budget '!J40+'Co-PI3 Budget '!J40+'Co-PI4 Budget '!J40+'Co-PI5 Budget '!J40</f>
        <v>0</v>
      </c>
    </row>
    <row r="46" spans="1:15" x14ac:dyDescent="0.2">
      <c r="A46" s="253"/>
      <c r="B46" s="254"/>
      <c r="C46" s="65"/>
      <c r="D46" s="115"/>
      <c r="E46" s="27"/>
      <c r="F46" s="27"/>
      <c r="G46" s="27"/>
      <c r="H46" s="27"/>
      <c r="I46" s="27"/>
      <c r="J46" s="96"/>
    </row>
    <row r="47" spans="1:15" ht="12.75" customHeight="1" x14ac:dyDescent="0.2">
      <c r="A47" s="227" t="s">
        <v>49</v>
      </c>
      <c r="B47" s="228"/>
      <c r="C47" s="64"/>
      <c r="D47" s="2"/>
      <c r="E47" s="27"/>
      <c r="F47" s="27"/>
      <c r="G47" s="27"/>
      <c r="H47" s="27"/>
      <c r="I47" s="27"/>
      <c r="J47" s="93"/>
    </row>
    <row r="48" spans="1:15" ht="12.75" customHeight="1" x14ac:dyDescent="0.2">
      <c r="A48" s="225" t="s">
        <v>50</v>
      </c>
      <c r="B48" s="226"/>
      <c r="C48" s="62"/>
      <c r="D48" s="4"/>
      <c r="E48" s="27">
        <f>'PI Budget '!E44+'Co-PI1 Budget '!E43+'Co-PI2 Budget '!E43+'Co-PI3 Budget '!E43+'Co-PI4 Budget '!E43+'Co-PI5 Budget '!E43</f>
        <v>0</v>
      </c>
      <c r="F48" s="27">
        <f>'PI Budget '!F44+'Co-PI1 Budget '!F43+'Co-PI2 Budget '!F43+'Co-PI3 Budget '!F43+'Co-PI4 Budget '!F43+'Co-PI5 Budget '!F43</f>
        <v>0</v>
      </c>
      <c r="G48" s="27">
        <f>'PI Budget '!G44+'Co-PI1 Budget '!G43+'Co-PI2 Budget '!G43+'Co-PI3 Budget '!G43+'Co-PI4 Budget '!G43+'Co-PI5 Budget '!G43</f>
        <v>0</v>
      </c>
      <c r="H48" s="27">
        <f>'PI Budget '!H44+'Co-PI1 Budget '!H43+'Co-PI2 Budget '!H43+'Co-PI3 Budget '!H43+'Co-PI4 Budget '!H43+'Co-PI5 Budget '!H43</f>
        <v>0</v>
      </c>
      <c r="I48" s="27">
        <f>'PI Budget '!I44+'Co-PI1 Budget '!I43+'Co-PI2 Budget '!I43+'Co-PI3 Budget '!I43+'Co-PI4 Budget '!I43+'Co-PI5 Budget '!I43</f>
        <v>0</v>
      </c>
      <c r="J48" s="90">
        <f>'PI Budget '!J44+'Co-PI1 Budget '!J43+'Co-PI2 Budget '!J43+'Co-PI3 Budget '!J43+'Co-PI4 Budget '!J43+'Co-PI5 Budget '!J43</f>
        <v>0</v>
      </c>
    </row>
    <row r="49" spans="1:17" ht="12.75" customHeight="1" x14ac:dyDescent="0.2">
      <c r="A49" s="225" t="s">
        <v>51</v>
      </c>
      <c r="B49" s="226"/>
      <c r="C49" s="62"/>
      <c r="D49" s="4"/>
      <c r="E49" s="27">
        <f>'PI Budget '!E45+'Co-PI1 Budget '!E44+'Co-PI2 Budget '!E44+'Co-PI3 Budget '!E44+'Co-PI4 Budget '!E44+'Co-PI5 Budget '!E44</f>
        <v>0</v>
      </c>
      <c r="F49" s="27">
        <f>'PI Budget '!F45+'Co-PI1 Budget '!F44+'Co-PI2 Budget '!F44+'Co-PI3 Budget '!F44+'Co-PI4 Budget '!F44+'Co-PI5 Budget '!F44</f>
        <v>0</v>
      </c>
      <c r="G49" s="27">
        <f>'PI Budget '!G45+'Co-PI1 Budget '!G44+'Co-PI2 Budget '!G44+'Co-PI3 Budget '!G44+'Co-PI4 Budget '!G44+'Co-PI5 Budget '!G44</f>
        <v>0</v>
      </c>
      <c r="H49" s="27">
        <f>'PI Budget '!H45+'Co-PI1 Budget '!H44+'Co-PI2 Budget '!H44+'Co-PI3 Budget '!H44+'Co-PI4 Budget '!H44+'Co-PI5 Budget '!H44</f>
        <v>0</v>
      </c>
      <c r="I49" s="27">
        <f>'PI Budget '!I45+'Co-PI1 Budget '!I44+'Co-PI2 Budget '!I44+'Co-PI3 Budget '!I44+'Co-PI4 Budget '!I44+'Co-PI5 Budget '!I44</f>
        <v>0</v>
      </c>
      <c r="J49" s="90">
        <f>'PI Budget '!J45+'Co-PI1 Budget '!J44+'Co-PI2 Budget '!J44+'Co-PI3 Budget '!J44+'Co-PI4 Budget '!J44+'Co-PI5 Budget '!J44</f>
        <v>0</v>
      </c>
    </row>
    <row r="50" spans="1:17" ht="12.75" customHeight="1" x14ac:dyDescent="0.2">
      <c r="A50" s="225" t="s">
        <v>52</v>
      </c>
      <c r="B50" s="226"/>
      <c r="C50" s="62"/>
      <c r="D50" s="4"/>
      <c r="E50" s="27">
        <f>'PI Budget '!E46+'Co-PI1 Budget '!E45+'Co-PI2 Budget '!E45+'Co-PI3 Budget '!E45+'Co-PI4 Budget '!E45+'Co-PI5 Budget '!E45</f>
        <v>0</v>
      </c>
      <c r="F50" s="27">
        <f>'PI Budget '!F46+'Co-PI1 Budget '!F45+'Co-PI2 Budget '!F45+'Co-PI3 Budget '!F45+'Co-PI4 Budget '!F45+'Co-PI5 Budget '!F45</f>
        <v>0</v>
      </c>
      <c r="G50" s="27">
        <f>'PI Budget '!G46+'Co-PI1 Budget '!G45+'Co-PI2 Budget '!G45+'Co-PI3 Budget '!G45+'Co-PI4 Budget '!G45+'Co-PI5 Budget '!G45</f>
        <v>0</v>
      </c>
      <c r="H50" s="27">
        <f>'PI Budget '!H46+'Co-PI1 Budget '!H45+'Co-PI2 Budget '!H45+'Co-PI3 Budget '!H45+'Co-PI4 Budget '!H45+'Co-PI5 Budget '!H45</f>
        <v>0</v>
      </c>
      <c r="I50" s="27">
        <f>'PI Budget '!I46+'Co-PI1 Budget '!I45+'Co-PI2 Budget '!I45+'Co-PI3 Budget '!I45+'Co-PI4 Budget '!I45+'Co-PI5 Budget '!I45</f>
        <v>0</v>
      </c>
      <c r="J50" s="90">
        <f>'PI Budget '!J46+'Co-PI1 Budget '!J45+'Co-PI2 Budget '!J45+'Co-PI3 Budget '!J45+'Co-PI4 Budget '!J45+'Co-PI5 Budget '!J45</f>
        <v>0</v>
      </c>
    </row>
    <row r="51" spans="1:17" ht="12.75" customHeight="1" x14ac:dyDescent="0.2">
      <c r="A51" s="225" t="s">
        <v>53</v>
      </c>
      <c r="B51" s="226"/>
      <c r="C51" s="62"/>
      <c r="D51" s="4"/>
      <c r="E51" s="27">
        <f>'PI Budget '!E47+'Co-PI1 Budget '!E46+'Co-PI2 Budget '!E46+'Co-PI3 Budget '!E46+'Co-PI4 Budget '!E46+'Co-PI5 Budget '!E46</f>
        <v>0</v>
      </c>
      <c r="F51" s="27">
        <f>'PI Budget '!F47+'Co-PI1 Budget '!F46+'Co-PI2 Budget '!F46+'Co-PI3 Budget '!F46+'Co-PI4 Budget '!F46+'Co-PI5 Budget '!F46</f>
        <v>0</v>
      </c>
      <c r="G51" s="27">
        <f>'PI Budget '!G47+'Co-PI1 Budget '!G46+'Co-PI2 Budget '!G46+'Co-PI3 Budget '!G46+'Co-PI4 Budget '!G46+'Co-PI5 Budget '!G46</f>
        <v>0</v>
      </c>
      <c r="H51" s="27">
        <f>'PI Budget '!H47+'Co-PI1 Budget '!H46+'Co-PI2 Budget '!H46+'Co-PI3 Budget '!H46+'Co-PI4 Budget '!H46+'Co-PI5 Budget '!H46</f>
        <v>0</v>
      </c>
      <c r="I51" s="27">
        <f>'PI Budget '!I47+'Co-PI1 Budget '!I46+'Co-PI2 Budget '!I46+'Co-PI3 Budget '!I46+'Co-PI4 Budget '!I46+'Co-PI5 Budget '!I46</f>
        <v>0</v>
      </c>
      <c r="J51" s="90">
        <f>'PI Budget '!J47+'Co-PI1 Budget '!J46+'Co-PI2 Budget '!J46+'Co-PI3 Budget '!J46+'Co-PI4 Budget '!J46+'Co-PI5 Budget '!J46</f>
        <v>0</v>
      </c>
    </row>
    <row r="52" spans="1:17" ht="12.75" customHeight="1" x14ac:dyDescent="0.2">
      <c r="A52" s="225" t="s">
        <v>54</v>
      </c>
      <c r="B52" s="226"/>
      <c r="C52" s="62"/>
      <c r="D52" s="4"/>
      <c r="E52" s="27">
        <f>'PI Budget '!E48+'Co-PI1 Budget '!E47+'Co-PI2 Budget '!E47+'Co-PI3 Budget '!E47+'Co-PI4 Budget '!E47+'Co-PI5 Budget '!E47</f>
        <v>0</v>
      </c>
      <c r="F52" s="27">
        <f>'PI Budget '!F48+'Co-PI1 Budget '!F47+'Co-PI2 Budget '!F47+'Co-PI3 Budget '!F47+'Co-PI4 Budget '!F47+'Co-PI5 Budget '!F47</f>
        <v>0</v>
      </c>
      <c r="G52" s="27">
        <f>'PI Budget '!G48+'Co-PI1 Budget '!G47+'Co-PI2 Budget '!G47+'Co-PI3 Budget '!G47+'Co-PI4 Budget '!G47+'Co-PI5 Budget '!G47</f>
        <v>0</v>
      </c>
      <c r="H52" s="27">
        <f>'PI Budget '!H48+'Co-PI1 Budget '!H47+'Co-PI2 Budget '!H47+'Co-PI3 Budget '!H47+'Co-PI4 Budget '!H47+'Co-PI5 Budget '!H47</f>
        <v>0</v>
      </c>
      <c r="I52" s="27">
        <f>'PI Budget '!I48+'Co-PI1 Budget '!I47+'Co-PI2 Budget '!I47+'Co-PI3 Budget '!I47+'Co-PI4 Budget '!I47+'Co-PI5 Budget '!I47</f>
        <v>0</v>
      </c>
      <c r="J52" s="90">
        <f>'PI Budget '!J48+'Co-PI1 Budget '!J47+'Co-PI2 Budget '!J47+'Co-PI3 Budget '!J47+'Co-PI4 Budget '!J47+'Co-PI5 Budget '!J47</f>
        <v>0</v>
      </c>
    </row>
    <row r="53" spans="1:17" ht="12.75" customHeight="1" x14ac:dyDescent="0.2">
      <c r="A53" s="245" t="s">
        <v>55</v>
      </c>
      <c r="B53" s="246"/>
      <c r="C53" s="65"/>
      <c r="D53" s="114"/>
      <c r="E53" s="27">
        <f>'PI Budget '!E49+'Co-PI1 Budget '!E48+'Co-PI2 Budget '!E48+'Co-PI3 Budget '!E48+'Co-PI4 Budget '!E48+'Co-PI5 Budget '!E48</f>
        <v>0</v>
      </c>
      <c r="F53" s="27">
        <f>'PI Budget '!F49+'Co-PI1 Budget '!F48+'Co-PI2 Budget '!F48+'Co-PI3 Budget '!F48+'Co-PI4 Budget '!F48+'Co-PI5 Budget '!F48</f>
        <v>0</v>
      </c>
      <c r="G53" s="27">
        <f>'PI Budget '!G49+'Co-PI1 Budget '!G48+'Co-PI2 Budget '!G48+'Co-PI3 Budget '!G48+'Co-PI4 Budget '!G48+'Co-PI5 Budget '!G48</f>
        <v>0</v>
      </c>
      <c r="H53" s="27">
        <f>'PI Budget '!H49+'Co-PI1 Budget '!H48+'Co-PI2 Budget '!H48+'Co-PI3 Budget '!H48+'Co-PI4 Budget '!H48+'Co-PI5 Budget '!H48</f>
        <v>0</v>
      </c>
      <c r="I53" s="27">
        <f>'PI Budget '!I49+'Co-PI1 Budget '!I48+'Co-PI2 Budget '!I48+'Co-PI3 Budget '!I48+'Co-PI4 Budget '!I48+'Co-PI5 Budget '!I48</f>
        <v>0</v>
      </c>
      <c r="J53" s="90">
        <f>'PI Budget '!J49+'Co-PI1 Budget '!J48+'Co-PI2 Budget '!J48+'Co-PI3 Budget '!J48+'Co-PI4 Budget '!J48+'Co-PI5 Budget '!J48</f>
        <v>0</v>
      </c>
    </row>
    <row r="54" spans="1:17" ht="12.75" customHeight="1" x14ac:dyDescent="0.2">
      <c r="A54" s="253"/>
      <c r="B54" s="254"/>
      <c r="C54" s="65"/>
      <c r="D54" s="115"/>
      <c r="E54" s="27"/>
      <c r="F54" s="27"/>
      <c r="G54" s="27"/>
      <c r="H54" s="27"/>
      <c r="I54" s="27"/>
      <c r="J54" s="96"/>
    </row>
    <row r="55" spans="1:17" x14ac:dyDescent="0.2">
      <c r="A55" s="249" t="s">
        <v>56</v>
      </c>
      <c r="B55" s="250"/>
      <c r="C55" s="106"/>
      <c r="D55" s="5"/>
      <c r="E55" s="27"/>
      <c r="F55" s="27"/>
      <c r="G55" s="27"/>
      <c r="H55" s="27"/>
      <c r="I55" s="27"/>
      <c r="J55" s="93"/>
    </row>
    <row r="56" spans="1:17" x14ac:dyDescent="0.2">
      <c r="A56" s="225" t="s">
        <v>57</v>
      </c>
      <c r="B56" s="226"/>
      <c r="C56" s="62"/>
      <c r="D56" s="4"/>
      <c r="E56" s="27">
        <f>'PI Budget '!E52+'Co-PI1 Budget '!E51+'Co-PI2 Budget '!E51+'Co-PI3 Budget '!E51+'Co-PI4 Budget '!E51+'Co-PI5 Budget '!E51</f>
        <v>0</v>
      </c>
      <c r="F56" s="27">
        <f>'PI Budget '!F52+'Co-PI1 Budget '!F51+'Co-PI2 Budget '!F51+'Co-PI3 Budget '!F51+'Co-PI4 Budget '!F51+'Co-PI5 Budget '!F51</f>
        <v>0</v>
      </c>
      <c r="G56" s="27">
        <f>'PI Budget '!G52+'Co-PI1 Budget '!G51+'Co-PI2 Budget '!G51+'Co-PI3 Budget '!G51+'Co-PI4 Budget '!G51+'Co-PI5 Budget '!G51</f>
        <v>0</v>
      </c>
      <c r="H56" s="27">
        <f>'PI Budget '!H52+'Co-PI1 Budget '!H51+'Co-PI2 Budget '!H51+'Co-PI3 Budget '!H51+'Co-PI4 Budget '!H51+'Co-PI5 Budget '!H51</f>
        <v>0</v>
      </c>
      <c r="I56" s="27">
        <f>'PI Budget '!I52+'Co-PI1 Budget '!I51+'Co-PI2 Budget '!I51+'Co-PI3 Budget '!I51+'Co-PI4 Budget '!I51+'Co-PI5 Budget '!I51</f>
        <v>0</v>
      </c>
      <c r="J56" s="90">
        <f>'PI Budget '!J52+'Co-PI1 Budget '!J51+'Co-PI2 Budget '!J51+'Co-PI3 Budget '!J51+'Co-PI4 Budget '!J51+'Co-PI5 Budget '!J51</f>
        <v>0</v>
      </c>
    </row>
    <row r="57" spans="1:17" x14ac:dyDescent="0.2">
      <c r="A57" s="225" t="s">
        <v>58</v>
      </c>
      <c r="B57" s="226"/>
      <c r="C57" s="62"/>
      <c r="D57" s="4"/>
      <c r="E57" s="27">
        <f>'PI Budget '!E53+'Co-PI1 Budget '!E52+'Co-PI2 Budget '!E52+'Co-PI3 Budget '!E52+'Co-PI4 Budget '!E52+'Co-PI5 Budget '!E52</f>
        <v>0</v>
      </c>
      <c r="F57" s="27">
        <f>'PI Budget '!F53+'Co-PI1 Budget '!F52+'Co-PI2 Budget '!F52+'Co-PI3 Budget '!F52+'Co-PI4 Budget '!F52+'Co-PI5 Budget '!F52</f>
        <v>0</v>
      </c>
      <c r="G57" s="27">
        <f>'PI Budget '!G53+'Co-PI1 Budget '!G52+'Co-PI2 Budget '!G52+'Co-PI3 Budget '!G52+'Co-PI4 Budget '!G52+'Co-PI5 Budget '!G52</f>
        <v>0</v>
      </c>
      <c r="H57" s="27">
        <f>'PI Budget '!H53+'Co-PI1 Budget '!H52+'Co-PI2 Budget '!H52+'Co-PI3 Budget '!H52+'Co-PI4 Budget '!H52+'Co-PI5 Budget '!H52</f>
        <v>0</v>
      </c>
      <c r="I57" s="27">
        <f>'PI Budget '!I53+'Co-PI1 Budget '!I52+'Co-PI2 Budget '!I52+'Co-PI3 Budget '!I52+'Co-PI4 Budget '!I52+'Co-PI5 Budget '!I52</f>
        <v>0</v>
      </c>
      <c r="J57" s="90">
        <f>'PI Budget '!J53+'Co-PI1 Budget '!J52+'Co-PI2 Budget '!J52+'Co-PI3 Budget '!J52+'Co-PI4 Budget '!J52+'Co-PI5 Budget '!J52</f>
        <v>0</v>
      </c>
    </row>
    <row r="58" spans="1:17" x14ac:dyDescent="0.2">
      <c r="A58" s="225" t="s">
        <v>59</v>
      </c>
      <c r="B58" s="226"/>
      <c r="C58" s="62"/>
      <c r="D58" s="4"/>
      <c r="E58" s="27">
        <f>'PI Budget '!E54+'Co-PI1 Budget '!E53+'Co-PI2 Budget '!E53+'Co-PI3 Budget '!E53+'Co-PI4 Budget '!E53+'Co-PI5 Budget '!E53</f>
        <v>0</v>
      </c>
      <c r="F58" s="27">
        <f>'PI Budget '!F54+'Co-PI1 Budget '!F53+'Co-PI2 Budget '!F53+'Co-PI3 Budget '!F53+'Co-PI4 Budget '!F53+'Co-PI5 Budget '!F53</f>
        <v>0</v>
      </c>
      <c r="G58" s="27">
        <f>'PI Budget '!G54+'Co-PI1 Budget '!G53+'Co-PI2 Budget '!G53+'Co-PI3 Budget '!G53+'Co-PI4 Budget '!G53+'Co-PI5 Budget '!G53</f>
        <v>0</v>
      </c>
      <c r="H58" s="27">
        <f>'PI Budget '!H54+'Co-PI1 Budget '!H53+'Co-PI2 Budget '!H53+'Co-PI3 Budget '!H53+'Co-PI4 Budget '!H53+'Co-PI5 Budget '!H53</f>
        <v>0</v>
      </c>
      <c r="I58" s="27">
        <f>'PI Budget '!I54+'Co-PI1 Budget '!I53+'Co-PI2 Budget '!I53+'Co-PI3 Budget '!I53+'Co-PI4 Budget '!I53+'Co-PI5 Budget '!I53</f>
        <v>0</v>
      </c>
      <c r="J58" s="90">
        <f>'PI Budget '!J54+'Co-PI1 Budget '!J53+'Co-PI2 Budget '!J53+'Co-PI3 Budget '!J53+'Co-PI4 Budget '!J53+'Co-PI5 Budget '!J53</f>
        <v>0</v>
      </c>
    </row>
    <row r="59" spans="1:17" x14ac:dyDescent="0.2">
      <c r="A59" s="225" t="s">
        <v>60</v>
      </c>
      <c r="B59" s="226"/>
      <c r="C59" s="62"/>
      <c r="D59" s="4"/>
      <c r="E59" s="27">
        <f>'PI Budget '!E55+'Co-PI1 Budget '!E54+'Co-PI2 Budget '!E54+'Co-PI3 Budget '!E54+'Co-PI4 Budget '!E54+'Co-PI5 Budget '!E54</f>
        <v>0</v>
      </c>
      <c r="F59" s="27">
        <f>'PI Budget '!F55+'Co-PI1 Budget '!F54+'Co-PI2 Budget '!F54+'Co-PI3 Budget '!F54+'Co-PI4 Budget '!F54+'Co-PI5 Budget '!F54</f>
        <v>0</v>
      </c>
      <c r="G59" s="27">
        <f>'PI Budget '!G55+'Co-PI1 Budget '!G54+'Co-PI2 Budget '!G54+'Co-PI3 Budget '!G54+'Co-PI4 Budget '!G54+'Co-PI5 Budget '!G54</f>
        <v>0</v>
      </c>
      <c r="H59" s="27">
        <f>'PI Budget '!H55+'Co-PI1 Budget '!H54+'Co-PI2 Budget '!H54+'Co-PI3 Budget '!H54+'Co-PI4 Budget '!H54+'Co-PI5 Budget '!H54</f>
        <v>0</v>
      </c>
      <c r="I59" s="27">
        <f>'PI Budget '!I55+'Co-PI1 Budget '!I54+'Co-PI2 Budget '!I54+'Co-PI3 Budget '!I54+'Co-PI4 Budget '!I54+'Co-PI5 Budget '!I54</f>
        <v>0</v>
      </c>
      <c r="J59" s="90">
        <f>'PI Budget '!J55+'Co-PI1 Budget '!J54+'Co-PI2 Budget '!J54+'Co-PI3 Budget '!J54+'Co-PI4 Budget '!J54+'Co-PI5 Budget '!J54</f>
        <v>0</v>
      </c>
    </row>
    <row r="60" spans="1:17" x14ac:dyDescent="0.2">
      <c r="A60" s="225" t="s">
        <v>61</v>
      </c>
      <c r="B60" s="226"/>
      <c r="C60" s="79">
        <f>'PI Budget '!C56+'Co-PI1 Budget '!C55+'Co-PI2 Budget '!C55+'Co-PI3 Budget '!C55+'Co-PI4 Budget '!C55+'Co-PI5 Budget '!C55</f>
        <v>0</v>
      </c>
      <c r="D60" s="4"/>
      <c r="E60" s="27">
        <f>'PI Budget '!E56+'Co-PI1 Budget '!E55+'Co-PI2 Budget '!E55+'Co-PI3 Budget '!E55+'Co-PI4 Budget '!E55+'Co-PI5 Budget '!E55</f>
        <v>0</v>
      </c>
      <c r="F60" s="27">
        <f>'PI Budget '!F56+'Co-PI1 Budget '!F55+'Co-PI2 Budget '!F55+'Co-PI3 Budget '!F55+'Co-PI4 Budget '!F55+'Co-PI5 Budget '!F55</f>
        <v>0</v>
      </c>
      <c r="G60" s="27">
        <f>'PI Budget '!G56+'Co-PI1 Budget '!G55+'Co-PI2 Budget '!G55+'Co-PI3 Budget '!G55+'Co-PI4 Budget '!G55+'Co-PI5 Budget '!G55</f>
        <v>0</v>
      </c>
      <c r="H60" s="27">
        <f>'PI Budget '!H56+'Co-PI1 Budget '!H55+'Co-PI2 Budget '!H55+'Co-PI3 Budget '!H55+'Co-PI4 Budget '!H55+'Co-PI5 Budget '!H55</f>
        <v>0</v>
      </c>
      <c r="I60" s="27">
        <f>'PI Budget '!I56+'Co-PI1 Budget '!I55+'Co-PI2 Budget '!I55+'Co-PI3 Budget '!I55+'Co-PI4 Budget '!I55+'Co-PI5 Budget '!I55</f>
        <v>0</v>
      </c>
      <c r="J60" s="90">
        <f>'PI Budget '!J56+'Co-PI1 Budget '!J55+'Co-PI2 Budget '!J55+'Co-PI3 Budget '!J55+'Co-PI4 Budget '!J55+'Co-PI5 Budget '!J55</f>
        <v>0</v>
      </c>
    </row>
    <row r="61" spans="1:17" x14ac:dyDescent="0.2">
      <c r="A61" s="225" t="s">
        <v>62</v>
      </c>
      <c r="B61" s="226"/>
      <c r="C61" s="63"/>
      <c r="D61" s="4"/>
      <c r="E61" s="27">
        <f>'PI Budget '!E57+'Co-PI1 Budget '!E56+'Co-PI2 Budget '!E56+'Co-PI3 Budget '!E56+'Co-PI4 Budget '!E56+'Co-PI5 Budget '!E56</f>
        <v>0</v>
      </c>
      <c r="F61" s="27">
        <f>'PI Budget '!F57+'Co-PI1 Budget '!F56+'Co-PI2 Budget '!F56+'Co-PI3 Budget '!F56+'Co-PI4 Budget '!F56+'Co-PI5 Budget '!F56</f>
        <v>0</v>
      </c>
      <c r="G61" s="27">
        <f>'PI Budget '!G57+'Co-PI1 Budget '!G56+'Co-PI2 Budget '!G56+'Co-PI3 Budget '!G56+'Co-PI4 Budget '!G56+'Co-PI5 Budget '!G56</f>
        <v>0</v>
      </c>
      <c r="H61" s="27">
        <f>'PI Budget '!H57+'Co-PI1 Budget '!H56+'Co-PI2 Budget '!H56+'Co-PI3 Budget '!H56+'Co-PI4 Budget '!H56+'Co-PI5 Budget '!H56</f>
        <v>0</v>
      </c>
      <c r="I61" s="27">
        <f>'PI Budget '!I57+'Co-PI1 Budget '!I56+'Co-PI2 Budget '!I56+'Co-PI3 Budget '!I56+'Co-PI4 Budget '!I56+'Co-PI5 Budget '!I56</f>
        <v>0</v>
      </c>
      <c r="J61" s="90">
        <f>'PI Budget '!J57+'Co-PI1 Budget '!J56+'Co-PI2 Budget '!J56+'Co-PI3 Budget '!J56+'Co-PI4 Budget '!J56+'Co-PI5 Budget '!J56</f>
        <v>0</v>
      </c>
      <c r="Q61" s="70"/>
    </row>
    <row r="62" spans="1:17" x14ac:dyDescent="0.2">
      <c r="A62" s="245" t="s">
        <v>63</v>
      </c>
      <c r="B62" s="246"/>
      <c r="C62" s="65"/>
      <c r="D62" s="114"/>
      <c r="E62" s="129">
        <f>'PI Budget '!E58+'Co-PI1 Budget '!E57+'Co-PI2 Budget '!E57+'Co-PI3 Budget '!E57+'Co-PI4 Budget '!E57+'Co-PI5 Budget '!E57</f>
        <v>0</v>
      </c>
      <c r="F62" s="129">
        <f>'PI Budget '!F58+'Co-PI1 Budget '!F57+'Co-PI2 Budget '!F57+'Co-PI3 Budget '!F57+'Co-PI4 Budget '!F57+'Co-PI5 Budget '!F57</f>
        <v>0</v>
      </c>
      <c r="G62" s="129">
        <f>'PI Budget '!G58+'Co-PI1 Budget '!G57+'Co-PI2 Budget '!G57+'Co-PI3 Budget '!G57+'Co-PI4 Budget '!G57+'Co-PI5 Budget '!G57</f>
        <v>0</v>
      </c>
      <c r="H62" s="27">
        <f>'PI Budget '!H58+'Co-PI1 Budget '!H57+'Co-PI2 Budget '!H57+'Co-PI3 Budget '!H57+'Co-PI4 Budget '!H57+'Co-PI5 Budget '!H57</f>
        <v>0</v>
      </c>
      <c r="I62" s="129">
        <f>'PI Budget '!I58+'Co-PI1 Budget '!I57+'Co-PI2 Budget '!I57+'Co-PI3 Budget '!I57+'Co-PI4 Budget '!I57+'Co-PI5 Budget '!I57</f>
        <v>0</v>
      </c>
      <c r="J62" s="131">
        <f>'PI Budget '!J58+'Co-PI1 Budget '!J57+'Co-PI2 Budget '!J57+'Co-PI3 Budget '!J57+'Co-PI4 Budget '!J57+'Co-PI5 Budget '!J57</f>
        <v>0</v>
      </c>
    </row>
    <row r="63" spans="1:17" x14ac:dyDescent="0.2">
      <c r="A63" s="98"/>
      <c r="B63" s="84"/>
      <c r="C63" s="83"/>
      <c r="D63" s="116"/>
      <c r="E63" s="27"/>
      <c r="F63" s="27"/>
      <c r="G63" s="27"/>
      <c r="H63" s="27"/>
      <c r="I63" s="27"/>
      <c r="J63" s="90"/>
    </row>
    <row r="64" spans="1:17" ht="13.5" thickBot="1" x14ac:dyDescent="0.25">
      <c r="A64" s="260" t="s">
        <v>64</v>
      </c>
      <c r="B64" s="261"/>
      <c r="C64" s="146"/>
      <c r="D64" s="146"/>
      <c r="E64" s="147">
        <f>'PI Budget '!E60+'Co-PI1 Budget '!E59+'Co-PI2 Budget '!E59+'Co-PI3 Budget '!E59+'Co-PI4 Budget '!E59+'Co-PI5 Budget '!E59</f>
        <v>0</v>
      </c>
      <c r="F64" s="147">
        <f>'PI Budget '!F60+'Co-PI1 Budget '!F59+'Co-PI2 Budget '!F59+'Co-PI3 Budget '!F59+'Co-PI4 Budget '!F59+'Co-PI5 Budget '!F59</f>
        <v>0</v>
      </c>
      <c r="G64" s="147">
        <f>'PI Budget '!G60+'Co-PI1 Budget '!G59+'Co-PI2 Budget '!G59+'Co-PI3 Budget '!G59+'Co-PI4 Budget '!G59+'Co-PI5 Budget '!G59</f>
        <v>0</v>
      </c>
      <c r="H64" s="147">
        <f>'PI Budget '!H60+'Co-PI1 Budget '!H59+'Co-PI2 Budget '!H59+'Co-PI3 Budget '!H59+'Co-PI4 Budget '!H59+'Co-PI5 Budget '!H59</f>
        <v>0</v>
      </c>
      <c r="I64" s="147">
        <f>'PI Budget '!I60+'Co-PI1 Budget '!I59+'Co-PI2 Budget '!I59+'Co-PI3 Budget '!I59+'Co-PI4 Budget '!I59+'Co-PI5 Budget '!I59</f>
        <v>0</v>
      </c>
      <c r="J64" s="148">
        <f>'PI Budget '!J60+'Co-PI1 Budget '!J59+'Co-PI2 Budget '!J59+'Co-PI3 Budget '!J59+'Co-PI4 Budget '!J59+'Co-PI5 Budget '!J59</f>
        <v>0</v>
      </c>
    </row>
    <row r="65" spans="1:26" s="3" customFormat="1" x14ac:dyDescent="0.2">
      <c r="A65" s="262" t="s">
        <v>65</v>
      </c>
      <c r="B65" s="263"/>
      <c r="C65" s="149"/>
      <c r="D65" s="150"/>
      <c r="E65" s="151">
        <f>'PI Budget '!E61+'Co-PI1 Budget '!E60+'Co-PI2 Budget '!E60+'Co-PI3 Budget '!E60+'Co-PI4 Budget '!E60+'Co-PI5 Budget '!E60</f>
        <v>0</v>
      </c>
      <c r="F65" s="151">
        <f>'PI Budget '!F61+'Co-PI1 Budget '!F60+'Co-PI2 Budget '!F60+'Co-PI3 Budget '!F60+'Co-PI4 Budget '!F60+'Co-PI5 Budget '!F60</f>
        <v>0</v>
      </c>
      <c r="G65" s="151">
        <f>'PI Budget '!G61+'Co-PI1 Budget '!G60+'Co-PI2 Budget '!G60+'Co-PI3 Budget '!G60+'Co-PI4 Budget '!G60+'Co-PI5 Budget '!G60</f>
        <v>0</v>
      </c>
      <c r="H65" s="147">
        <f>'PI Budget '!H61+'Co-PI1 Budget '!H60+'Co-PI2 Budget '!H60+'Co-PI3 Budget '!H60+'Co-PI4 Budget '!H60+'Co-PI5 Budget '!H60</f>
        <v>0</v>
      </c>
      <c r="I65" s="151">
        <f>'PI Budget '!I61+'Co-PI1 Budget '!I60+'Co-PI2 Budget '!I60+'Co-PI3 Budget '!I60+'Co-PI4 Budget '!I60+'Co-PI5 Budget '!I60</f>
        <v>0</v>
      </c>
      <c r="J65" s="152">
        <f>'PI Budget '!J61+'Co-PI1 Budget '!J60+'Co-PI2 Budget '!J60+'Co-PI3 Budget '!J60+'Co-PI4 Budget '!J60+'Co-PI5 Budget '!J60</f>
        <v>0</v>
      </c>
      <c r="K65" s="1"/>
      <c r="L65"/>
      <c r="M65"/>
      <c r="N65" s="1"/>
      <c r="O65"/>
      <c r="P65"/>
      <c r="Q65"/>
      <c r="R65"/>
      <c r="S65"/>
      <c r="T65"/>
      <c r="U65"/>
      <c r="V65"/>
      <c r="W65"/>
      <c r="X65"/>
      <c r="Y65"/>
      <c r="Z65"/>
    </row>
    <row r="66" spans="1:26" ht="13.5" thickBot="1" x14ac:dyDescent="0.25">
      <c r="A66" s="264" t="s">
        <v>66</v>
      </c>
      <c r="B66" s="265"/>
      <c r="C66" s="173">
        <f>'PI Budget '!C62</f>
        <v>0.53500000000000003</v>
      </c>
      <c r="D66" s="153"/>
      <c r="E66" s="154">
        <f>'PI Budget '!E62+'Co-PI1 Budget '!E61+'Co-PI2 Budget '!E61+'Co-PI3 Budget '!E61+'Co-PI4 Budget '!E61+'Co-PI5 Budget '!E61</f>
        <v>0</v>
      </c>
      <c r="F66" s="154">
        <f>'PI Budget '!F62+'Co-PI1 Budget '!F61+'Co-PI2 Budget '!F61+'Co-PI3 Budget '!F61+'Co-PI4 Budget '!F61+'Co-PI5 Budget '!F61</f>
        <v>0</v>
      </c>
      <c r="G66" s="154">
        <f>'PI Budget '!G62+'Co-PI1 Budget '!G61+'Co-PI2 Budget '!G61+'Co-PI3 Budget '!G61+'Co-PI4 Budget '!G61+'Co-PI5 Budget '!G61</f>
        <v>0</v>
      </c>
      <c r="H66" s="147">
        <f>'PI Budget '!H62+'Co-PI1 Budget '!H61+'Co-PI2 Budget '!H61+'Co-PI3 Budget '!H61+'Co-PI4 Budget '!H61+'Co-PI5 Budget '!H61</f>
        <v>0</v>
      </c>
      <c r="I66" s="154">
        <f>'PI Budget '!I62+'Co-PI1 Budget '!I61+'Co-PI2 Budget '!I61+'Co-PI3 Budget '!I61+'Co-PI4 Budget '!I61+'Co-PI5 Budget '!I61</f>
        <v>0</v>
      </c>
      <c r="J66" s="155">
        <f>'PI Budget '!J62+'Co-PI1 Budget '!J61+'Co-PI2 Budget '!J61+'Co-PI3 Budget '!J61+'Co-PI4 Budget '!J61+'Co-PI5 Budget '!J61</f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thickBot="1" x14ac:dyDescent="0.25">
      <c r="A67" s="255" t="s">
        <v>67</v>
      </c>
      <c r="B67" s="256"/>
      <c r="C67" s="75"/>
      <c r="D67" s="75"/>
      <c r="E67" s="156">
        <f>'PI Budget '!E63+'Co-PI1 Budget '!E62+'Co-PI2 Budget '!E62+'Co-PI3 Budget '!E62+'Co-PI4 Budget '!E62+'Co-PI5 Budget '!E62</f>
        <v>0</v>
      </c>
      <c r="F67" s="156">
        <f>'PI Budget '!F63+'Co-PI1 Budget '!F62+'Co-PI2 Budget '!F62+'Co-PI3 Budget '!F62+'Co-PI4 Budget '!F62+'Co-PI5 Budget '!F62</f>
        <v>0</v>
      </c>
      <c r="G67" s="156">
        <f>'PI Budget '!G63+'Co-PI1 Budget '!G62+'Co-PI2 Budget '!G62+'Co-PI3 Budget '!G62+'Co-PI4 Budget '!G62+'Co-PI5 Budget '!G62</f>
        <v>0</v>
      </c>
      <c r="H67" s="147">
        <f>'PI Budget '!H63+'Co-PI1 Budget '!H62+'Co-PI2 Budget '!H62+'Co-PI3 Budget '!H62+'Co-PI4 Budget '!H62+'Co-PI5 Budget '!H62</f>
        <v>0</v>
      </c>
      <c r="I67" s="156">
        <f>'PI Budget '!I63+'Co-PI1 Budget '!I62+'Co-PI2 Budget '!I62+'Co-PI3 Budget '!I62+'Co-PI4 Budget '!I62+'Co-PI5 Budget '!I62</f>
        <v>0</v>
      </c>
      <c r="J67" s="157">
        <f>'PI Budget '!J63+'Co-PI1 Budget '!J62+'Co-PI2 Budget '!J62+'Co-PI3 Budget '!J62+'Co-PI4 Budget '!J62+'Co-PI5 Budget '!J62</f>
        <v>0</v>
      </c>
    </row>
    <row r="68" spans="1:26" ht="12.75" customHeight="1" thickBot="1" x14ac:dyDescent="0.25">
      <c r="A68" s="257" t="s">
        <v>68</v>
      </c>
      <c r="B68" s="258"/>
      <c r="C68" s="258"/>
      <c r="D68" s="258"/>
      <c r="E68" s="258"/>
      <c r="F68" s="258"/>
      <c r="G68" s="258"/>
      <c r="H68" s="258"/>
      <c r="I68" s="259"/>
      <c r="J68" s="158">
        <f>J67</f>
        <v>0</v>
      </c>
    </row>
    <row r="69" spans="1:26" ht="12.75" customHeight="1" x14ac:dyDescent="0.2">
      <c r="E69"/>
      <c r="F69"/>
      <c r="G69"/>
      <c r="H69"/>
      <c r="I69"/>
    </row>
    <row r="70" spans="1:26" x14ac:dyDescent="0.2">
      <c r="E70"/>
      <c r="F70"/>
      <c r="G70"/>
      <c r="H70"/>
      <c r="I70"/>
    </row>
    <row r="71" spans="1:26" x14ac:dyDescent="0.2">
      <c r="E71"/>
      <c r="F71"/>
      <c r="G71"/>
      <c r="H71"/>
      <c r="I71"/>
    </row>
    <row r="72" spans="1:26" x14ac:dyDescent="0.2">
      <c r="E72"/>
      <c r="F72"/>
      <c r="G72"/>
      <c r="H72"/>
      <c r="I72"/>
    </row>
    <row r="73" spans="1:26" x14ac:dyDescent="0.2">
      <c r="E73"/>
      <c r="F73"/>
      <c r="G73"/>
      <c r="H73"/>
      <c r="I73"/>
    </row>
    <row r="74" spans="1:26" x14ac:dyDescent="0.2">
      <c r="E74"/>
      <c r="F74"/>
      <c r="G74"/>
      <c r="H74"/>
      <c r="I74"/>
    </row>
    <row r="75" spans="1:26" x14ac:dyDescent="0.2">
      <c r="E75"/>
      <c r="F75"/>
      <c r="G75"/>
      <c r="H75"/>
      <c r="I75"/>
    </row>
    <row r="76" spans="1:26" x14ac:dyDescent="0.2">
      <c r="E76"/>
      <c r="F76"/>
      <c r="G76"/>
      <c r="H76"/>
      <c r="I76"/>
    </row>
    <row r="77" spans="1:26" x14ac:dyDescent="0.2">
      <c r="E77"/>
      <c r="F77"/>
      <c r="G77"/>
      <c r="H77"/>
      <c r="I77"/>
    </row>
    <row r="78" spans="1:26" x14ac:dyDescent="0.2">
      <c r="E78"/>
      <c r="F78"/>
      <c r="G78"/>
      <c r="H78"/>
      <c r="I78"/>
    </row>
    <row r="79" spans="1:26" x14ac:dyDescent="0.2">
      <c r="E79"/>
      <c r="F79"/>
      <c r="G79"/>
      <c r="H79"/>
      <c r="I79"/>
    </row>
    <row r="80" spans="1:26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</sheetData>
  <sheetProtection algorithmName="SHA-512" hashValue="a2s5YgGhYlt97yFDX9tbUOm0YRvZ0ArZkDVIEugEBAYJbpRkH6QLyrRYyn7BNlc34LWjNGT+z5A+R/68I1GNgA==" saltValue="jfA12k/sSpEbE1XMBKsGyA==" spinCount="100000" sheet="1" selectLockedCells="1" selectUnlockedCells="1"/>
  <mergeCells count="61">
    <mergeCell ref="A17:B17"/>
    <mergeCell ref="A67:B67"/>
    <mergeCell ref="A68:I68"/>
    <mergeCell ref="A61:B61"/>
    <mergeCell ref="A62:B62"/>
    <mergeCell ref="A64:B64"/>
    <mergeCell ref="A65:B65"/>
    <mergeCell ref="A66:B66"/>
    <mergeCell ref="A60:B6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50:B50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1:J1"/>
    <mergeCell ref="A23:B23"/>
    <mergeCell ref="A11:B11"/>
    <mergeCell ref="A7:J7"/>
    <mergeCell ref="A8:B10"/>
    <mergeCell ref="E8:J8"/>
    <mergeCell ref="A18:B18"/>
    <mergeCell ref="A19:B19"/>
    <mergeCell ref="A20:B20"/>
    <mergeCell ref="A21:B21"/>
    <mergeCell ref="A22:B22"/>
    <mergeCell ref="A12:B12"/>
    <mergeCell ref="A13:B13"/>
    <mergeCell ref="A14:B14"/>
    <mergeCell ref="A15:B15"/>
    <mergeCell ref="A16:B16"/>
  </mergeCells>
  <phoneticPr fontId="21" type="noConversion"/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56F3-12F6-4037-B528-CF5A10F511EB}">
  <sheetPr codeName="Sheet10"/>
  <dimension ref="B2:J50"/>
  <sheetViews>
    <sheetView workbookViewId="0">
      <selection activeCell="J15" sqref="J15"/>
    </sheetView>
  </sheetViews>
  <sheetFormatPr defaultRowHeight="12.75" x14ac:dyDescent="0.2"/>
  <cols>
    <col min="1" max="1" width="6" customWidth="1"/>
    <col min="2" max="2" width="18.140625" bestFit="1" customWidth="1"/>
    <col min="3" max="3" width="37.5703125" customWidth="1"/>
    <col min="4" max="5" width="11.85546875" style="165" customWidth="1"/>
    <col min="6" max="6" width="11" style="165" customWidth="1"/>
    <col min="7" max="7" width="10.7109375" style="165" customWidth="1"/>
    <col min="8" max="8" width="18.140625" bestFit="1" customWidth="1"/>
    <col min="9" max="9" width="35" customWidth="1"/>
    <col min="10" max="10" width="15.85546875" customWidth="1"/>
    <col min="11" max="11" width="14.7109375" customWidth="1"/>
  </cols>
  <sheetData>
    <row r="2" spans="2:10" ht="21" x14ac:dyDescent="0.35">
      <c r="B2" s="278" t="s">
        <v>135</v>
      </c>
      <c r="C2" s="278"/>
      <c r="D2" s="278"/>
      <c r="E2" s="278"/>
      <c r="F2" s="278"/>
      <c r="G2" s="278"/>
    </row>
    <row r="3" spans="2:10" ht="21" x14ac:dyDescent="0.35">
      <c r="B3" s="279" t="s">
        <v>136</v>
      </c>
      <c r="C3" s="279"/>
      <c r="D3" s="279"/>
      <c r="E3" s="279"/>
      <c r="F3" s="279"/>
      <c r="G3" s="279"/>
    </row>
    <row r="5" spans="2:10" ht="21" x14ac:dyDescent="0.35">
      <c r="B5" s="279" t="s">
        <v>137</v>
      </c>
      <c r="C5" s="279"/>
      <c r="D5" s="279"/>
      <c r="E5" s="279"/>
      <c r="F5" s="279"/>
      <c r="G5" s="279"/>
    </row>
    <row r="6" spans="2:10" ht="15.6" customHeight="1" x14ac:dyDescent="0.25">
      <c r="B6" s="194" t="s">
        <v>138</v>
      </c>
      <c r="C6" s="195" t="s">
        <v>139</v>
      </c>
      <c r="D6" s="196" t="s">
        <v>140</v>
      </c>
      <c r="E6" s="197" t="s">
        <v>141</v>
      </c>
      <c r="F6" s="197" t="s">
        <v>142</v>
      </c>
      <c r="G6" s="197" t="s">
        <v>143</v>
      </c>
      <c r="H6" s="70" t="s">
        <v>144</v>
      </c>
    </row>
    <row r="7" spans="2:10" x14ac:dyDescent="0.2">
      <c r="B7" s="198" t="s">
        <v>145</v>
      </c>
      <c r="C7" s="199" t="s">
        <v>146</v>
      </c>
      <c r="D7" s="200">
        <v>10000</v>
      </c>
      <c r="E7" s="201">
        <v>3750</v>
      </c>
      <c r="F7" s="201"/>
      <c r="G7" s="201"/>
    </row>
    <row r="8" spans="2:10" x14ac:dyDescent="0.2">
      <c r="B8" s="202" t="s">
        <v>147</v>
      </c>
      <c r="C8" s="203" t="s">
        <v>148</v>
      </c>
      <c r="D8" s="204">
        <v>16000</v>
      </c>
      <c r="E8" s="205">
        <v>5000</v>
      </c>
      <c r="F8" s="205"/>
      <c r="G8" s="205"/>
    </row>
    <row r="9" spans="2:10" x14ac:dyDescent="0.2">
      <c r="B9" s="202" t="s">
        <v>149</v>
      </c>
      <c r="C9" s="203" t="s">
        <v>150</v>
      </c>
      <c r="D9" s="204">
        <v>17415</v>
      </c>
      <c r="E9" s="205">
        <v>5000</v>
      </c>
      <c r="F9" s="205"/>
      <c r="G9" s="205"/>
    </row>
    <row r="10" spans="2:10" x14ac:dyDescent="0.2">
      <c r="B10" s="202" t="s">
        <v>151</v>
      </c>
      <c r="C10" s="203" t="s">
        <v>152</v>
      </c>
      <c r="D10" s="204">
        <v>10000</v>
      </c>
      <c r="E10" s="205">
        <v>3750</v>
      </c>
      <c r="F10" s="205"/>
      <c r="G10" s="205"/>
      <c r="J10" s="161"/>
    </row>
    <row r="11" spans="2:10" x14ac:dyDescent="0.2">
      <c r="B11" s="202" t="s">
        <v>153</v>
      </c>
      <c r="C11" s="203" t="s">
        <v>154</v>
      </c>
      <c r="D11" s="204">
        <v>19500</v>
      </c>
      <c r="E11" s="205">
        <v>4500</v>
      </c>
      <c r="F11" s="205"/>
      <c r="G11" s="205"/>
      <c r="J11" s="162"/>
    </row>
    <row r="12" spans="2:10" x14ac:dyDescent="0.2">
      <c r="B12" s="202" t="s">
        <v>155</v>
      </c>
      <c r="C12" s="203" t="s">
        <v>156</v>
      </c>
      <c r="D12" s="204">
        <v>22372</v>
      </c>
      <c r="E12" s="205">
        <v>5990</v>
      </c>
      <c r="F12" s="205"/>
      <c r="G12" s="205"/>
      <c r="J12" s="162"/>
    </row>
    <row r="13" spans="2:10" x14ac:dyDescent="0.2">
      <c r="B13" s="202"/>
      <c r="C13" s="203"/>
      <c r="D13" s="204"/>
      <c r="E13" s="205"/>
      <c r="F13" s="205">
        <v>27372</v>
      </c>
      <c r="G13" s="205"/>
    </row>
    <row r="14" spans="2:10" x14ac:dyDescent="0.2">
      <c r="B14" s="202" t="s">
        <v>157</v>
      </c>
      <c r="C14" s="203" t="s">
        <v>158</v>
      </c>
      <c r="D14" s="204">
        <v>10000</v>
      </c>
      <c r="E14" s="205"/>
      <c r="F14" s="205"/>
      <c r="G14" s="205"/>
      <c r="J14" s="163"/>
    </row>
    <row r="15" spans="2:10" x14ac:dyDescent="0.2">
      <c r="B15" s="202" t="s">
        <v>159</v>
      </c>
      <c r="C15" s="203" t="s">
        <v>160</v>
      </c>
      <c r="D15" s="204">
        <v>10000</v>
      </c>
      <c r="E15" s="205">
        <v>4000</v>
      </c>
      <c r="F15" s="205"/>
      <c r="G15" s="205"/>
    </row>
    <row r="16" spans="2:10" x14ac:dyDescent="0.2">
      <c r="B16" s="202" t="s">
        <v>161</v>
      </c>
      <c r="C16" s="203" t="s">
        <v>162</v>
      </c>
      <c r="D16" s="204">
        <v>10000</v>
      </c>
      <c r="E16" s="205">
        <v>3750</v>
      </c>
      <c r="F16" s="205"/>
      <c r="G16" s="205"/>
    </row>
    <row r="17" spans="2:8" x14ac:dyDescent="0.2">
      <c r="B17" s="206" t="s">
        <v>163</v>
      </c>
      <c r="C17" s="207" t="s">
        <v>164</v>
      </c>
      <c r="D17" s="208">
        <v>15000</v>
      </c>
      <c r="E17" s="209">
        <v>5566</v>
      </c>
      <c r="F17" s="209"/>
      <c r="G17" s="209"/>
    </row>
    <row r="18" spans="2:8" x14ac:dyDescent="0.2">
      <c r="B18" s="164" t="s">
        <v>165</v>
      </c>
    </row>
    <row r="19" spans="2:8" x14ac:dyDescent="0.2">
      <c r="B19" s="164" t="s">
        <v>166</v>
      </c>
    </row>
    <row r="20" spans="2:8" x14ac:dyDescent="0.2">
      <c r="B20" s="164" t="s">
        <v>167</v>
      </c>
    </row>
    <row r="22" spans="2:8" x14ac:dyDescent="0.2">
      <c r="B22" s="164"/>
    </row>
    <row r="23" spans="2:8" ht="21" x14ac:dyDescent="0.35">
      <c r="B23" s="279" t="s">
        <v>168</v>
      </c>
      <c r="C23" s="279"/>
      <c r="D23" s="279"/>
      <c r="E23" s="279"/>
      <c r="F23" s="279"/>
      <c r="G23" s="279"/>
    </row>
    <row r="24" spans="2:8" ht="30" x14ac:dyDescent="0.25">
      <c r="B24" s="194" t="s">
        <v>138</v>
      </c>
      <c r="C24" s="195" t="s">
        <v>139</v>
      </c>
      <c r="D24" s="196" t="s">
        <v>140</v>
      </c>
      <c r="E24" s="196" t="s">
        <v>141</v>
      </c>
      <c r="F24" s="210" t="s">
        <v>142</v>
      </c>
      <c r="G24" s="210" t="s">
        <v>143</v>
      </c>
      <c r="H24" s="70" t="s">
        <v>144</v>
      </c>
    </row>
    <row r="25" spans="2:8" ht="15.6" customHeight="1" x14ac:dyDescent="0.2">
      <c r="B25" s="211" t="s">
        <v>145</v>
      </c>
      <c r="C25" s="199" t="s">
        <v>169</v>
      </c>
      <c r="D25" s="200">
        <v>19500</v>
      </c>
      <c r="E25" s="201">
        <v>4500</v>
      </c>
      <c r="F25" s="200"/>
      <c r="G25" s="212"/>
    </row>
    <row r="26" spans="2:8" x14ac:dyDescent="0.2">
      <c r="B26" s="211" t="s">
        <v>147</v>
      </c>
      <c r="C26" s="199" t="s">
        <v>170</v>
      </c>
      <c r="D26" s="200">
        <v>23000</v>
      </c>
      <c r="E26" s="201">
        <v>7000</v>
      </c>
      <c r="F26" s="200"/>
      <c r="G26" s="213"/>
    </row>
    <row r="27" spans="2:8" x14ac:dyDescent="0.2">
      <c r="B27" s="202" t="s">
        <v>149</v>
      </c>
      <c r="C27" s="203" t="s">
        <v>171</v>
      </c>
      <c r="D27" s="204">
        <v>22623</v>
      </c>
      <c r="E27" s="205">
        <v>5000</v>
      </c>
      <c r="F27" s="204"/>
      <c r="G27" s="213"/>
    </row>
    <row r="28" spans="2:8" x14ac:dyDescent="0.2">
      <c r="B28" s="202" t="s">
        <v>151</v>
      </c>
      <c r="C28" s="203" t="s">
        <v>172</v>
      </c>
      <c r="D28" s="204">
        <v>18000</v>
      </c>
      <c r="E28" s="205">
        <v>4500</v>
      </c>
      <c r="F28" s="213"/>
      <c r="G28" s="205"/>
    </row>
    <row r="29" spans="2:8" x14ac:dyDescent="0.2">
      <c r="B29" s="214" t="s">
        <v>173</v>
      </c>
      <c r="C29" s="203" t="s">
        <v>174</v>
      </c>
      <c r="D29" s="204">
        <v>24000</v>
      </c>
      <c r="E29" s="215">
        <v>4500</v>
      </c>
      <c r="F29" s="213"/>
      <c r="G29" s="215"/>
    </row>
    <row r="30" spans="2:8" x14ac:dyDescent="0.2">
      <c r="B30" s="214"/>
      <c r="C30" s="203"/>
      <c r="D30" s="204"/>
      <c r="E30" s="215"/>
      <c r="F30" s="213"/>
      <c r="G30" s="215"/>
    </row>
    <row r="31" spans="2:8" x14ac:dyDescent="0.2">
      <c r="B31" s="214" t="s">
        <v>175</v>
      </c>
      <c r="C31" s="203" t="s">
        <v>176</v>
      </c>
      <c r="D31" s="204">
        <v>22372</v>
      </c>
      <c r="E31" s="205">
        <v>5000</v>
      </c>
      <c r="F31" s="213"/>
      <c r="G31" s="205"/>
    </row>
    <row r="32" spans="2:8" x14ac:dyDescent="0.2">
      <c r="B32" s="214"/>
      <c r="C32" s="203" t="s">
        <v>177</v>
      </c>
      <c r="D32" s="204"/>
      <c r="E32" s="205"/>
      <c r="F32" s="213">
        <v>26000</v>
      </c>
      <c r="G32" s="205">
        <v>1956</v>
      </c>
    </row>
    <row r="33" spans="2:7" x14ac:dyDescent="0.2">
      <c r="B33" s="214"/>
      <c r="C33" s="203" t="s">
        <v>178</v>
      </c>
      <c r="D33" s="204"/>
      <c r="E33" s="205"/>
      <c r="F33" s="204">
        <v>32754</v>
      </c>
      <c r="G33" s="213"/>
    </row>
    <row r="34" spans="2:7" x14ac:dyDescent="0.2">
      <c r="B34" s="202" t="s">
        <v>157</v>
      </c>
      <c r="C34" s="203" t="s">
        <v>179</v>
      </c>
      <c r="D34" s="204">
        <v>17000</v>
      </c>
      <c r="E34" s="205">
        <v>4500</v>
      </c>
      <c r="F34" s="204"/>
      <c r="G34" s="213"/>
    </row>
    <row r="35" spans="2:7" x14ac:dyDescent="0.2">
      <c r="B35" s="202" t="s">
        <v>159</v>
      </c>
      <c r="C35" s="203" t="s">
        <v>180</v>
      </c>
      <c r="D35" s="204">
        <f>8075+8075</f>
        <v>16150</v>
      </c>
      <c r="E35" s="205">
        <v>5000</v>
      </c>
      <c r="F35" s="213"/>
      <c r="G35" s="205"/>
    </row>
    <row r="36" spans="2:7" x14ac:dyDescent="0.2">
      <c r="B36" s="216" t="s">
        <v>161</v>
      </c>
      <c r="C36" s="217" t="s">
        <v>181</v>
      </c>
      <c r="D36" s="218">
        <v>19000</v>
      </c>
      <c r="E36" s="219">
        <v>4500</v>
      </c>
      <c r="F36" s="213"/>
      <c r="G36" s="219"/>
    </row>
    <row r="37" spans="2:7" x14ac:dyDescent="0.2">
      <c r="B37" s="206" t="s">
        <v>163</v>
      </c>
      <c r="C37" s="217" t="s">
        <v>182</v>
      </c>
      <c r="D37" s="218">
        <v>18000</v>
      </c>
      <c r="E37" s="219">
        <v>5000</v>
      </c>
      <c r="F37" s="218"/>
      <c r="G37" s="220"/>
    </row>
    <row r="38" spans="2:7" x14ac:dyDescent="0.2">
      <c r="B38" s="164"/>
      <c r="C38" s="221"/>
      <c r="D38" s="222"/>
      <c r="E38" s="222"/>
      <c r="F38" s="222"/>
      <c r="G38" s="223"/>
    </row>
    <row r="39" spans="2:7" x14ac:dyDescent="0.2">
      <c r="B39" s="164" t="s">
        <v>183</v>
      </c>
      <c r="C39" s="159"/>
      <c r="D39" s="160"/>
      <c r="E39" s="160"/>
      <c r="F39" s="160"/>
      <c r="G39" s="166"/>
    </row>
    <row r="40" spans="2:7" x14ac:dyDescent="0.2">
      <c r="B40" s="164" t="s">
        <v>184</v>
      </c>
    </row>
    <row r="44" spans="2:7" x14ac:dyDescent="0.2">
      <c r="D44"/>
      <c r="E44"/>
    </row>
    <row r="46" spans="2:7" ht="15" x14ac:dyDescent="0.2">
      <c r="B46" s="167" t="s">
        <v>185</v>
      </c>
    </row>
    <row r="49" spans="2:7" x14ac:dyDescent="0.2">
      <c r="C49" s="159"/>
      <c r="D49" s="160"/>
      <c r="E49" s="160"/>
      <c r="F49" s="160"/>
      <c r="G49" s="160"/>
    </row>
    <row r="50" spans="2:7" x14ac:dyDescent="0.2">
      <c r="B50" s="159"/>
    </row>
  </sheetData>
  <mergeCells count="4">
    <mergeCell ref="B2:G2"/>
    <mergeCell ref="B3:G3"/>
    <mergeCell ref="B5:G5"/>
    <mergeCell ref="B23:G23"/>
  </mergeCells>
  <hyperlinks>
    <hyperlink ref="H6" r:id="rId1" display="*Minimum summer amounts if fiscal constraints" xr:uid="{EE77DD79-9428-4C68-A9F8-17D8029AE3E8}"/>
    <hyperlink ref="H24" r:id="rId2" display="*Minimum summer amounts if fiscal constraints" xr:uid="{72E32615-B86F-46B4-95DF-BE8B3C6695B5}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 codeName="Sheet11">
    <pageSetUpPr fitToPage="1"/>
  </sheetPr>
  <dimension ref="A1:P91"/>
  <sheetViews>
    <sheetView zoomScaleNormal="100" workbookViewId="0">
      <selection sqref="A1:P1"/>
    </sheetView>
  </sheetViews>
  <sheetFormatPr defaultRowHeight="12.75" x14ac:dyDescent="0.2"/>
  <sheetData>
    <row r="1" spans="1:16" ht="15" x14ac:dyDescent="0.2">
      <c r="A1" s="280" t="s">
        <v>134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91" spans="1:3" x14ac:dyDescent="0.2">
      <c r="A91" s="70"/>
      <c r="C91" s="70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IBudget">
    <pageSetUpPr fitToPage="1"/>
  </sheetPr>
  <dimension ref="A1:Z600"/>
  <sheetViews>
    <sheetView topLeftCell="A12" zoomScale="90" zoomScaleNormal="90" workbookViewId="0">
      <selection activeCell="M29" sqref="M29"/>
    </sheetView>
  </sheetViews>
  <sheetFormatPr defaultRowHeight="12.75" x14ac:dyDescent="0.2"/>
  <cols>
    <col min="1" max="1" width="27.42578125" customWidth="1"/>
    <col min="2" max="2" width="18.7109375" customWidth="1"/>
    <col min="3" max="3" width="7.7109375" customWidth="1"/>
    <col min="4" max="4" width="8.85546875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8.85546875" bestFit="1" customWidth="1"/>
    <col min="16" max="16" width="12.28515625" customWidth="1"/>
    <col min="17" max="17" width="10.7109375" customWidth="1"/>
    <col min="18" max="18" width="11.140625" customWidth="1"/>
    <col min="19" max="19" width="10.28515625" customWidth="1"/>
    <col min="20" max="20" width="11" customWidth="1"/>
    <col min="21" max="22" width="10" customWidth="1"/>
    <col min="23" max="23" width="10.140625" customWidth="1"/>
    <col min="24" max="24" width="11" customWidth="1"/>
    <col min="25" max="25" width="10.28515625" customWidth="1"/>
    <col min="26" max="26" width="9.7109375" customWidth="1"/>
  </cols>
  <sheetData>
    <row r="1" spans="1:26" ht="15" x14ac:dyDescent="0.25">
      <c r="A1" s="224" t="s">
        <v>69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26" ht="15" x14ac:dyDescent="0.25">
      <c r="A2" s="192" t="s">
        <v>70</v>
      </c>
      <c r="B2" s="193">
        <v>5</v>
      </c>
      <c r="C2" s="175"/>
      <c r="D2" s="175"/>
      <c r="E2" s="175"/>
      <c r="F2" s="175"/>
      <c r="G2" s="175"/>
      <c r="H2" s="175"/>
      <c r="I2" s="175"/>
      <c r="J2" s="175"/>
    </row>
    <row r="3" spans="1:26" x14ac:dyDescent="0.2">
      <c r="A3" s="40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26" x14ac:dyDescent="0.2">
      <c r="A4" s="40" t="s">
        <v>2</v>
      </c>
      <c r="B4" s="71"/>
      <c r="C4" s="40" t="s">
        <v>3</v>
      </c>
      <c r="E4" s="70"/>
      <c r="F4" s="70"/>
      <c r="G4" s="70"/>
      <c r="H4" s="70"/>
      <c r="I4" s="70"/>
    </row>
    <row r="5" spans="1:26" ht="12.75" customHeight="1" x14ac:dyDescent="0.2">
      <c r="A5" s="42" t="s">
        <v>4</v>
      </c>
      <c r="B5" s="72"/>
      <c r="C5" s="72"/>
      <c r="D5" s="72"/>
      <c r="E5" s="72"/>
      <c r="F5" s="72"/>
      <c r="G5" s="72"/>
      <c r="H5" s="72"/>
      <c r="I5" s="72"/>
      <c r="J5" s="72"/>
    </row>
    <row r="6" spans="1:26" ht="12.75" customHeight="1" x14ac:dyDescent="0.2">
      <c r="A6" s="42" t="s">
        <v>5</v>
      </c>
      <c r="B6" s="72"/>
      <c r="C6" s="72"/>
      <c r="D6" s="72"/>
      <c r="E6" s="72"/>
      <c r="F6" s="72"/>
      <c r="G6" s="72"/>
      <c r="H6" s="72"/>
      <c r="I6" s="72"/>
      <c r="J6" s="72"/>
      <c r="P6" s="36"/>
    </row>
    <row r="7" spans="1:26" ht="16.5" thickBot="1" x14ac:dyDescent="0.25">
      <c r="E7"/>
      <c r="F7"/>
      <c r="G7"/>
      <c r="H7"/>
      <c r="I7"/>
      <c r="P7" s="36"/>
    </row>
    <row r="8" spans="1:26" ht="15.75" x14ac:dyDescent="0.2">
      <c r="A8" s="229" t="s">
        <v>6</v>
      </c>
      <c r="B8" s="230"/>
      <c r="C8" s="230"/>
      <c r="D8" s="230"/>
      <c r="E8" s="230"/>
      <c r="F8" s="231"/>
      <c r="G8" s="231"/>
      <c r="H8" s="231"/>
      <c r="I8" s="231"/>
      <c r="J8" s="232"/>
      <c r="L8" s="266" t="s">
        <v>71</v>
      </c>
      <c r="M8" s="267"/>
      <c r="N8" s="168"/>
      <c r="P8" s="74" t="s">
        <v>72</v>
      </c>
    </row>
    <row r="9" spans="1:26" x14ac:dyDescent="0.2">
      <c r="A9" s="233" t="s">
        <v>7</v>
      </c>
      <c r="B9" s="234"/>
      <c r="C9" s="110"/>
      <c r="D9" s="108"/>
      <c r="E9" s="234" t="s">
        <v>8</v>
      </c>
      <c r="F9" s="235"/>
      <c r="G9" s="235"/>
      <c r="H9" s="235"/>
      <c r="I9" s="235"/>
      <c r="J9" s="236"/>
      <c r="P9" s="117" t="s">
        <v>73</v>
      </c>
    </row>
    <row r="10" spans="1:26" x14ac:dyDescent="0.2">
      <c r="A10" s="233"/>
      <c r="B10" s="234"/>
      <c r="C10" s="111"/>
      <c r="D10" s="109"/>
      <c r="E10" s="38" t="s">
        <v>9</v>
      </c>
      <c r="F10" s="38" t="s">
        <v>10</v>
      </c>
      <c r="G10" s="38" t="s">
        <v>11</v>
      </c>
      <c r="H10" s="38" t="s">
        <v>12</v>
      </c>
      <c r="I10" s="38" t="s">
        <v>13</v>
      </c>
      <c r="J10" s="86" t="s">
        <v>14</v>
      </c>
      <c r="P10" s="117" t="s">
        <v>74</v>
      </c>
    </row>
    <row r="11" spans="1:26" s="1" customFormat="1" x14ac:dyDescent="0.2">
      <c r="A11" s="233"/>
      <c r="B11" s="234"/>
      <c r="C11" s="39" t="s">
        <v>15</v>
      </c>
      <c r="D11" s="78" t="s">
        <v>16</v>
      </c>
      <c r="E11" s="39"/>
      <c r="F11" s="39"/>
      <c r="G11" s="39"/>
      <c r="H11" s="39"/>
      <c r="I11" s="39"/>
      <c r="J11" s="87" t="s">
        <v>17</v>
      </c>
      <c r="L11" s="268"/>
      <c r="M11" s="268"/>
      <c r="N11" s="26"/>
      <c r="O11" s="26"/>
      <c r="P11" s="41" t="s">
        <v>19</v>
      </c>
      <c r="Q11" s="41" t="s">
        <v>19</v>
      </c>
      <c r="R11" s="41" t="s">
        <v>19</v>
      </c>
      <c r="S11" s="41" t="s">
        <v>19</v>
      </c>
      <c r="T11" s="41" t="s">
        <v>19</v>
      </c>
      <c r="V11" s="41" t="s">
        <v>20</v>
      </c>
      <c r="W11" s="41" t="s">
        <v>20</v>
      </c>
      <c r="X11" s="41" t="s">
        <v>20</v>
      </c>
      <c r="Y11" s="41" t="s">
        <v>20</v>
      </c>
      <c r="Z11" s="41" t="s">
        <v>20</v>
      </c>
    </row>
    <row r="12" spans="1:26" x14ac:dyDescent="0.2">
      <c r="A12" s="227" t="s">
        <v>21</v>
      </c>
      <c r="B12" s="228"/>
      <c r="C12" s="64"/>
      <c r="D12" s="2"/>
      <c r="E12" s="6"/>
      <c r="F12" s="6"/>
      <c r="G12" s="6"/>
      <c r="H12" s="6"/>
      <c r="I12" s="6"/>
      <c r="J12" s="88"/>
      <c r="L12" s="76" t="s">
        <v>75</v>
      </c>
      <c r="M12" s="76" t="s">
        <v>76</v>
      </c>
      <c r="N12" s="76" t="s">
        <v>77</v>
      </c>
      <c r="O12" s="171" t="s">
        <v>76</v>
      </c>
      <c r="P12" s="43" t="s">
        <v>9</v>
      </c>
      <c r="Q12" s="43" t="s">
        <v>10</v>
      </c>
      <c r="R12" s="43" t="s">
        <v>11</v>
      </c>
      <c r="S12" s="43" t="s">
        <v>12</v>
      </c>
      <c r="T12" s="43" t="s">
        <v>13</v>
      </c>
      <c r="V12" s="43" t="s">
        <v>9</v>
      </c>
      <c r="W12" s="43" t="s">
        <v>10</v>
      </c>
      <c r="X12" s="43" t="s">
        <v>11</v>
      </c>
      <c r="Y12" s="43" t="s">
        <v>12</v>
      </c>
      <c r="Z12" s="43" t="s">
        <v>13</v>
      </c>
    </row>
    <row r="13" spans="1:26" x14ac:dyDescent="0.2">
      <c r="A13" s="225"/>
      <c r="B13" s="226"/>
      <c r="C13" s="79"/>
      <c r="D13" s="113">
        <f>C13/O13</f>
        <v>0</v>
      </c>
      <c r="E13" s="27">
        <f>ROUND(N13/O13*C13,0)</f>
        <v>0</v>
      </c>
      <c r="F13" s="27">
        <f>ROUND(IF(AND($B$2&gt;=2,TRUE),E13*1.03,0),2)</f>
        <v>0</v>
      </c>
      <c r="G13" s="27">
        <f>ROUND(IF(AND($B$2&gt;=3, TRUE),F13*1.03,0),2)</f>
        <v>0</v>
      </c>
      <c r="H13" s="27">
        <f>ROUND(IF(AND($B$2&gt;=4,TRUE),G13*1.03,0),2)</f>
        <v>0</v>
      </c>
      <c r="I13" s="27">
        <f>ROUND(IF(AND($B$2&gt;=5,TRUE),H13*1.03,0),2)</f>
        <v>0</v>
      </c>
      <c r="J13" s="90">
        <f>ROUND(SUM(E13:I13),0)</f>
        <v>0</v>
      </c>
      <c r="L13" s="17">
        <v>0</v>
      </c>
      <c r="M13" s="9">
        <v>9</v>
      </c>
      <c r="N13" s="9">
        <f>L13/9*12</f>
        <v>0</v>
      </c>
      <c r="O13" s="9">
        <v>12</v>
      </c>
      <c r="P13" s="187">
        <f>N13</f>
        <v>0</v>
      </c>
      <c r="Q13" s="187">
        <f>P13*1.03</f>
        <v>0</v>
      </c>
      <c r="R13" s="187">
        <f>Q13*1.03</f>
        <v>0</v>
      </c>
      <c r="S13" s="187">
        <f>R13*1.03</f>
        <v>0</v>
      </c>
      <c r="T13" s="187">
        <f>S13*1.03</f>
        <v>0</v>
      </c>
      <c r="V13" s="188" t="e">
        <f t="shared" ref="V13:Z13" si="0">SUM(E13/P13)</f>
        <v>#DIV/0!</v>
      </c>
      <c r="W13" s="188" t="e">
        <f t="shared" si="0"/>
        <v>#DIV/0!</v>
      </c>
      <c r="X13" s="188" t="e">
        <f t="shared" si="0"/>
        <v>#DIV/0!</v>
      </c>
      <c r="Y13" s="188" t="e">
        <f t="shared" si="0"/>
        <v>#DIV/0!</v>
      </c>
      <c r="Z13" s="188" t="e">
        <f t="shared" si="0"/>
        <v>#DIV/0!</v>
      </c>
    </row>
    <row r="14" spans="1:26" x14ac:dyDescent="0.2">
      <c r="A14" s="225"/>
      <c r="B14" s="226"/>
      <c r="C14" s="79"/>
      <c r="D14" s="82"/>
      <c r="E14" s="27"/>
      <c r="F14" s="27"/>
      <c r="G14" s="27"/>
      <c r="H14" s="27"/>
      <c r="I14" s="27"/>
      <c r="J14" s="90"/>
      <c r="L14" s="21"/>
      <c r="M14" s="21"/>
      <c r="N14" s="21"/>
      <c r="O14" s="21"/>
    </row>
    <row r="15" spans="1:26" x14ac:dyDescent="0.2">
      <c r="A15" s="237" t="s">
        <v>25</v>
      </c>
      <c r="B15" s="238"/>
      <c r="C15" s="62"/>
      <c r="D15" s="62"/>
      <c r="E15" s="27">
        <f>ROUND(SUM(E13:E14),0)</f>
        <v>0</v>
      </c>
      <c r="F15" s="27">
        <f>ROUND(SUM(F13:F14),0)</f>
        <v>0</v>
      </c>
      <c r="G15" s="27">
        <f>ROUND(SUM(G13:G14),0)</f>
        <v>0</v>
      </c>
      <c r="H15" s="27">
        <f>ROUND(SUM(H13:H14),0)</f>
        <v>0</v>
      </c>
      <c r="I15" s="27">
        <f>ROUND(SUM(I13:I14),0)</f>
        <v>0</v>
      </c>
      <c r="J15" s="91">
        <f>ROUND(SUM(E15:I15),0)</f>
        <v>0</v>
      </c>
      <c r="L15" s="21"/>
      <c r="M15" s="21"/>
      <c r="N15" s="21"/>
      <c r="O15" s="21"/>
      <c r="P15" s="35"/>
    </row>
    <row r="16" spans="1:26" x14ac:dyDescent="0.2">
      <c r="A16" s="227" t="s">
        <v>26</v>
      </c>
      <c r="B16" s="228"/>
      <c r="C16" s="104" t="s">
        <v>27</v>
      </c>
      <c r="D16" s="2"/>
      <c r="E16" s="27"/>
      <c r="F16" s="27"/>
      <c r="G16" s="27"/>
      <c r="H16" s="27"/>
      <c r="I16" s="27"/>
      <c r="J16" s="92"/>
      <c r="L16" s="76" t="s">
        <v>78</v>
      </c>
      <c r="M16" s="76" t="s">
        <v>76</v>
      </c>
      <c r="N16" s="169"/>
      <c r="O16" s="26"/>
      <c r="Q16" s="35"/>
    </row>
    <row r="17" spans="1:25" x14ac:dyDescent="0.2">
      <c r="A17" s="239" t="s">
        <v>29</v>
      </c>
      <c r="B17" s="240"/>
      <c r="C17" s="79"/>
      <c r="D17" s="113">
        <v>0</v>
      </c>
      <c r="E17" s="27">
        <f>ROUND(L17*D17*C17,0)</f>
        <v>0</v>
      </c>
      <c r="F17" s="185">
        <f>ROUND(IF(AND($B$2&gt;=2,TRUE),E17*1.03,0),2)</f>
        <v>0</v>
      </c>
      <c r="G17" s="185">
        <f>ROUND(IF(AND($B$2&gt;=3,TRUE),F17*1.03,0),2)</f>
        <v>0</v>
      </c>
      <c r="H17" s="185">
        <f>ROUND(IF(AND($B$2&gt;=4,TRUE),G17*1.03,0),2)</f>
        <v>0</v>
      </c>
      <c r="I17" s="185">
        <f>ROUND(IF(AND($B$2&gt;=5,TRUE),H17*1.03,0),2)</f>
        <v>0</v>
      </c>
      <c r="J17" s="92">
        <f>ROUND(SUM(E17:I17),0)</f>
        <v>0</v>
      </c>
      <c r="L17" s="17">
        <v>57000</v>
      </c>
      <c r="M17" s="9">
        <v>12</v>
      </c>
      <c r="N17" s="21"/>
      <c r="O17" s="20"/>
      <c r="P17" s="33"/>
      <c r="Q17" s="18"/>
    </row>
    <row r="18" spans="1:25" x14ac:dyDescent="0.2">
      <c r="A18" s="225" t="s">
        <v>30</v>
      </c>
      <c r="B18" s="226"/>
      <c r="C18" s="79">
        <v>0</v>
      </c>
      <c r="D18" s="113">
        <v>1</v>
      </c>
      <c r="E18" s="27">
        <f t="shared" ref="E18:E21" si="1">ROUND(L18*D18*C18,0)</f>
        <v>0</v>
      </c>
      <c r="F18" s="185">
        <f>ROUND(IF(AND($B$2&gt;=2,TRUE),E18*1.03,0),2)</f>
        <v>0</v>
      </c>
      <c r="G18" s="185">
        <f>ROUND(IF(AND($B$2&gt;=3,TRUE),F18*1.03,0),2)</f>
        <v>0</v>
      </c>
      <c r="H18" s="185">
        <f>ROUND(IF(AND($B$2&gt;=4,TRUE),G18*1.03,0),2)</f>
        <v>0</v>
      </c>
      <c r="I18" s="185">
        <f>ROUND(IF(AND($B$2&gt;=5,TRUE),H18*1.03,0),2)</f>
        <v>0</v>
      </c>
      <c r="J18" s="92">
        <f t="shared" ref="J18:J21" si="2">ROUND(SUM(E18:I18),0)</f>
        <v>0</v>
      </c>
      <c r="L18" s="17">
        <v>24000</v>
      </c>
      <c r="M18" s="9">
        <v>12</v>
      </c>
      <c r="N18" s="21"/>
      <c r="O18" s="21"/>
      <c r="P18" s="269" t="s">
        <v>79</v>
      </c>
      <c r="Q18" s="269"/>
      <c r="R18" s="269"/>
      <c r="S18" s="269"/>
      <c r="T18" s="269"/>
      <c r="U18" s="269"/>
      <c r="V18" s="269"/>
      <c r="W18" s="269"/>
      <c r="X18" s="269"/>
      <c r="Y18" s="269"/>
    </row>
    <row r="19" spans="1:25" x14ac:dyDescent="0.2">
      <c r="A19" s="225" t="s">
        <v>32</v>
      </c>
      <c r="B19" s="226"/>
      <c r="C19" s="79"/>
      <c r="D19" s="113">
        <v>1</v>
      </c>
      <c r="E19" s="27">
        <f t="shared" si="1"/>
        <v>0</v>
      </c>
      <c r="F19" s="27">
        <f>ROUND(IF(AND($B$2&gt;=2,TRUE),E19*1.03,0),2)</f>
        <v>0</v>
      </c>
      <c r="G19" s="27">
        <f>ROUND(IF(AND($B$2&gt;=3,TRUE),F19*1.03,0),2)</f>
        <v>0</v>
      </c>
      <c r="H19" s="27">
        <f>ROUND(IF(AND($B$2&gt;=4,TRUE),G19*1.03,0),2)</f>
        <v>0</v>
      </c>
      <c r="I19" s="27">
        <f>ROUND(IF(AND($B$2&gt;=5,TRUE),H19*1.03,0),2)</f>
        <v>0</v>
      </c>
      <c r="J19" s="92">
        <f t="shared" si="2"/>
        <v>0</v>
      </c>
      <c r="L19" s="17">
        <v>100</v>
      </c>
      <c r="M19" s="4">
        <v>12</v>
      </c>
      <c r="N19" s="170"/>
      <c r="O19" s="21"/>
      <c r="P19" s="67" t="s">
        <v>80</v>
      </c>
      <c r="Q19" s="34"/>
    </row>
    <row r="20" spans="1:25" x14ac:dyDescent="0.2">
      <c r="A20" s="225" t="s">
        <v>33</v>
      </c>
      <c r="B20" s="226"/>
      <c r="C20" s="79"/>
      <c r="D20" s="113">
        <v>1</v>
      </c>
      <c r="E20" s="27">
        <f t="shared" si="1"/>
        <v>0</v>
      </c>
      <c r="F20" s="185">
        <f>ROUND(IF(AND($B$2&gt;=2,TRUE),E20*1.03,0),2)</f>
        <v>0</v>
      </c>
      <c r="G20" s="185">
        <f>ROUND(IF(AND($B$2&gt;=3,TRUE),F20*1.03,0),2)</f>
        <v>0</v>
      </c>
      <c r="H20" s="185">
        <f>ROUND(IF(AND($B$2&gt;=4,TRUE),G20*1.03,0),2)</f>
        <v>0</v>
      </c>
      <c r="I20" s="185">
        <f>ROUND(IF(AND($B$2&gt;=5,TRUE),H20*1.03,0),2)</f>
        <v>0</v>
      </c>
      <c r="J20" s="92">
        <f t="shared" si="2"/>
        <v>0</v>
      </c>
      <c r="L20" s="17">
        <v>100</v>
      </c>
      <c r="M20" s="4">
        <v>12</v>
      </c>
      <c r="N20" s="170"/>
      <c r="O20" s="21"/>
      <c r="P20" s="67" t="s">
        <v>81</v>
      </c>
      <c r="Q20" s="34"/>
    </row>
    <row r="21" spans="1:25" x14ac:dyDescent="0.2">
      <c r="A21" s="225" t="s">
        <v>34</v>
      </c>
      <c r="B21" s="226"/>
      <c r="C21" s="79"/>
      <c r="D21" s="113">
        <v>0</v>
      </c>
      <c r="E21" s="27">
        <f t="shared" si="1"/>
        <v>0</v>
      </c>
      <c r="F21" s="185">
        <f>ROUND(IF(AND($B$2&gt;=2,TRUE),E21*1.03,0),2)</f>
        <v>0</v>
      </c>
      <c r="G21" s="185">
        <f>ROUND(IF(AND($B$2&gt;=3,TRUE),F21*1.03,0),2)</f>
        <v>0</v>
      </c>
      <c r="H21" s="185">
        <f>ROUND(IF(AND($B$2&gt;=4,TRUE),G21*1.03,0),2)</f>
        <v>0</v>
      </c>
      <c r="I21" s="185">
        <f>ROUND(IF(AND($B$2&gt;=5,TRUE),H21*1.03,0),2)</f>
        <v>0</v>
      </c>
      <c r="J21" s="92">
        <f t="shared" si="2"/>
        <v>0</v>
      </c>
      <c r="L21" s="17">
        <v>0</v>
      </c>
      <c r="M21" s="9">
        <v>12</v>
      </c>
      <c r="N21" s="21"/>
      <c r="O21" s="21"/>
      <c r="Q21" s="34"/>
    </row>
    <row r="22" spans="1:25" x14ac:dyDescent="0.2">
      <c r="A22" s="225"/>
      <c r="B22" s="226"/>
      <c r="C22" s="79"/>
      <c r="D22" s="82"/>
      <c r="E22" s="27"/>
      <c r="F22" s="27"/>
      <c r="G22" s="27"/>
      <c r="H22" s="27"/>
      <c r="I22" s="27"/>
      <c r="J22" s="92"/>
      <c r="L22" s="21"/>
      <c r="M22" s="21"/>
      <c r="N22" s="21"/>
      <c r="O22" s="21"/>
      <c r="P22" s="67" t="s">
        <v>82</v>
      </c>
      <c r="S22" s="70" t="s">
        <v>83</v>
      </c>
    </row>
    <row r="23" spans="1:25" x14ac:dyDescent="0.2">
      <c r="A23" s="237" t="s">
        <v>35</v>
      </c>
      <c r="B23" s="238"/>
      <c r="C23" s="62"/>
      <c r="D23" s="62"/>
      <c r="E23" s="27">
        <f>ROUND(SUM(E17:E21),0)</f>
        <v>0</v>
      </c>
      <c r="F23" s="27">
        <f>ROUND(SUM(F17:F21),0)</f>
        <v>0</v>
      </c>
      <c r="G23" s="27">
        <f>ROUND(SUM(G17:G21),0)</f>
        <v>0</v>
      </c>
      <c r="H23" s="27">
        <f>ROUND(SUM(H17:H21),0)</f>
        <v>0</v>
      </c>
      <c r="I23" s="27">
        <f>ROUND(SUM(I17:I21),0)</f>
        <v>0</v>
      </c>
      <c r="J23" s="91">
        <f>ROUND(SUM(E23:I23),0)</f>
        <v>0</v>
      </c>
      <c r="L23" s="26"/>
      <c r="M23" s="26"/>
      <c r="N23" s="26"/>
      <c r="O23" s="21"/>
      <c r="Q23" s="35"/>
    </row>
    <row r="24" spans="1:25" x14ac:dyDescent="0.2">
      <c r="A24" s="249" t="s">
        <v>36</v>
      </c>
      <c r="B24" s="250"/>
      <c r="C24" s="80"/>
      <c r="D24" s="5"/>
      <c r="E24" s="27"/>
      <c r="F24" s="27"/>
      <c r="G24" s="27"/>
      <c r="H24" s="27"/>
      <c r="I24" s="27"/>
      <c r="J24" s="92"/>
      <c r="L24" s="29"/>
      <c r="M24" s="20"/>
      <c r="N24" s="20"/>
      <c r="O24" s="21"/>
      <c r="P24" s="33"/>
      <c r="Q24" s="18"/>
    </row>
    <row r="25" spans="1:25" x14ac:dyDescent="0.2">
      <c r="A25" s="225" t="s">
        <v>37</v>
      </c>
      <c r="B25" s="226"/>
      <c r="C25" s="112">
        <v>0.28999999999999998</v>
      </c>
      <c r="D25" s="113" t="s">
        <v>84</v>
      </c>
      <c r="E25" s="27">
        <f>ROUND(E15*$C$25,0)</f>
        <v>0</v>
      </c>
      <c r="F25" s="27">
        <f>ROUND(F15*$C$25,0)</f>
        <v>0</v>
      </c>
      <c r="G25" s="27">
        <f>ROUND(G15*$C$25,0)</f>
        <v>0</v>
      </c>
      <c r="H25" s="27">
        <f>ROUND(H15*$C$25,0)</f>
        <v>0</v>
      </c>
      <c r="I25" s="27">
        <f>ROUND(I15*$C$25,0)</f>
        <v>0</v>
      </c>
      <c r="J25" s="93">
        <f>ROUND(SUM(E25:I25),0)</f>
        <v>0</v>
      </c>
      <c r="L25" s="29"/>
      <c r="M25" s="21"/>
      <c r="N25" s="21"/>
      <c r="O25" s="21"/>
      <c r="P25" s="33"/>
      <c r="Q25" s="34"/>
    </row>
    <row r="26" spans="1:25" x14ac:dyDescent="0.2">
      <c r="A26" s="239" t="s">
        <v>29</v>
      </c>
      <c r="B26" s="240"/>
      <c r="C26" s="112">
        <v>0.18</v>
      </c>
      <c r="D26" s="113"/>
      <c r="E26" s="27">
        <f>ROUND(E17*$C$26,0)</f>
        <v>0</v>
      </c>
      <c r="F26" s="27">
        <f>ROUND(F17*$C$26,0)</f>
        <v>0</v>
      </c>
      <c r="G26" s="27">
        <f>ROUND(G17*$C$26,0)</f>
        <v>0</v>
      </c>
      <c r="H26" s="27">
        <f>ROUND(H17*$C$26,0)</f>
        <v>0</v>
      </c>
      <c r="I26" s="27">
        <f>ROUND(I17*$C$26,0)</f>
        <v>0</v>
      </c>
      <c r="J26" s="93">
        <f t="shared" ref="J26:J28" si="3">ROUND(SUM(E26:I26),0)</f>
        <v>0</v>
      </c>
      <c r="L26" s="29"/>
      <c r="M26" s="21"/>
      <c r="N26" s="21"/>
      <c r="O26" s="21"/>
      <c r="P26" s="33"/>
      <c r="Q26" s="34"/>
    </row>
    <row r="27" spans="1:25" x14ac:dyDescent="0.2">
      <c r="A27" s="225" t="s">
        <v>38</v>
      </c>
      <c r="B27" s="226"/>
      <c r="C27" s="112">
        <v>0</v>
      </c>
      <c r="D27" s="113"/>
      <c r="E27" s="27">
        <f>ROUND((E18+E19+E20)*$C$27,0)</f>
        <v>0</v>
      </c>
      <c r="F27" s="27">
        <f t="shared" ref="F27:I27" si="4">ROUND((F18+F19+F20)*$C$27,0)</f>
        <v>0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93">
        <f t="shared" si="3"/>
        <v>0</v>
      </c>
      <c r="L27" s="29"/>
      <c r="M27" s="21"/>
      <c r="N27" s="21"/>
      <c r="O27" s="21"/>
      <c r="Q27" s="34"/>
    </row>
    <row r="28" spans="1:25" x14ac:dyDescent="0.2">
      <c r="A28" s="225" t="s">
        <v>34</v>
      </c>
      <c r="B28" s="226"/>
      <c r="C28" s="112">
        <v>0.08</v>
      </c>
      <c r="D28" s="113"/>
      <c r="E28" s="27">
        <f>ROUND(E21*$C$28,0)</f>
        <v>0</v>
      </c>
      <c r="F28" s="27">
        <f>ROUND(F21*$C$28,0)</f>
        <v>0</v>
      </c>
      <c r="G28" s="27">
        <f>ROUND(G21*$C$28,0)</f>
        <v>0</v>
      </c>
      <c r="H28" s="27">
        <f>ROUND(H21*$C$28,0)</f>
        <v>0</v>
      </c>
      <c r="I28" s="27">
        <f>ROUND(I21*$C$28,0)</f>
        <v>0</v>
      </c>
      <c r="J28" s="93">
        <f t="shared" si="3"/>
        <v>0</v>
      </c>
      <c r="L28" s="21"/>
      <c r="M28" s="21"/>
      <c r="N28" s="21"/>
      <c r="O28" s="21"/>
      <c r="P28" s="33"/>
    </row>
    <row r="29" spans="1:25" x14ac:dyDescent="0.2">
      <c r="A29" s="225"/>
      <c r="B29" s="226"/>
      <c r="C29" s="105"/>
      <c r="D29" s="113"/>
      <c r="E29" s="11"/>
      <c r="F29" s="11"/>
      <c r="G29" s="11"/>
      <c r="H29" s="11"/>
      <c r="I29" s="11"/>
      <c r="J29" s="93"/>
      <c r="L29" s="21"/>
      <c r="M29" s="21"/>
      <c r="N29" s="21"/>
      <c r="Q29" s="19"/>
    </row>
    <row r="30" spans="1:25" x14ac:dyDescent="0.2">
      <c r="A30" s="237" t="s">
        <v>39</v>
      </c>
      <c r="B30" s="238"/>
      <c r="C30" s="63"/>
      <c r="D30" s="62"/>
      <c r="E30" s="11">
        <f>ROUND(SUM(E25:E28),0)</f>
        <v>0</v>
      </c>
      <c r="F30" s="11">
        <f>ROUND(SUM(F25:F28),0)</f>
        <v>0</v>
      </c>
      <c r="G30" s="11">
        <f>ROUND(SUM(G25:G28),0)</f>
        <v>0</v>
      </c>
      <c r="H30" s="11">
        <f>ROUND(SUM(H25:H28),0)</f>
        <v>0</v>
      </c>
      <c r="I30" s="11">
        <f>ROUND(SUM(I25:I28),0)</f>
        <v>0</v>
      </c>
      <c r="J30" s="94">
        <f>ROUND(SUM(E30:I30),0)</f>
        <v>0</v>
      </c>
      <c r="L30" s="21"/>
      <c r="M30" s="21"/>
      <c r="N30" s="21"/>
      <c r="Q30" s="25"/>
    </row>
    <row r="31" spans="1:25" x14ac:dyDescent="0.2">
      <c r="A31" s="247" t="s">
        <v>40</v>
      </c>
      <c r="B31" s="248"/>
      <c r="C31" s="64"/>
      <c r="D31" s="64"/>
      <c r="E31" s="12">
        <f>ROUND(E30+E23+E15,0)</f>
        <v>0</v>
      </c>
      <c r="F31" s="12">
        <f>ROUND(F30+F23+F15,0)</f>
        <v>0</v>
      </c>
      <c r="G31" s="12">
        <f>ROUND(G30+G23+G15,0)</f>
        <v>0</v>
      </c>
      <c r="H31" s="12">
        <f>ROUND(H30+H23+H15,0)</f>
        <v>0</v>
      </c>
      <c r="I31" s="12">
        <f>ROUND(I30+I23+I15,0)</f>
        <v>0</v>
      </c>
      <c r="J31" s="95">
        <f>ROUND(SUM(E31:I31),0)</f>
        <v>0</v>
      </c>
      <c r="L31" s="22"/>
      <c r="M31" s="22"/>
      <c r="N31" s="22"/>
      <c r="O31" s="22"/>
    </row>
    <row r="32" spans="1:25" x14ac:dyDescent="0.2">
      <c r="A32" s="251"/>
      <c r="B32" s="252"/>
      <c r="C32" s="64"/>
      <c r="D32" s="2"/>
      <c r="E32" s="12"/>
      <c r="F32" s="12"/>
      <c r="G32" s="12"/>
      <c r="H32" s="12"/>
      <c r="I32" s="12"/>
      <c r="J32" s="96"/>
      <c r="L32" s="22"/>
      <c r="M32" s="22"/>
      <c r="N32" s="22"/>
      <c r="O32" s="22"/>
    </row>
    <row r="33" spans="1:22" x14ac:dyDescent="0.2">
      <c r="A33" s="247" t="s">
        <v>41</v>
      </c>
      <c r="B33" s="248"/>
      <c r="C33" s="64"/>
      <c r="D33" s="64"/>
      <c r="E33" s="11"/>
      <c r="F33" s="11"/>
      <c r="G33" s="11"/>
      <c r="H33" s="11"/>
      <c r="I33" s="11"/>
      <c r="J33" s="94"/>
      <c r="L33" s="1" t="s">
        <v>85</v>
      </c>
      <c r="M33" s="22"/>
      <c r="N33" s="22"/>
      <c r="O33" s="22"/>
    </row>
    <row r="34" spans="1:22" x14ac:dyDescent="0.2">
      <c r="A34" s="225" t="s">
        <v>42</v>
      </c>
      <c r="B34" s="226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L34" s="174" t="s">
        <v>86</v>
      </c>
      <c r="P34" s="31"/>
    </row>
    <row r="35" spans="1:22" x14ac:dyDescent="0.2">
      <c r="A35" s="225" t="s">
        <v>43</v>
      </c>
      <c r="B35" s="226"/>
      <c r="C35" s="62"/>
      <c r="D35" s="4"/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90">
        <f>SUM(E35:I35)</f>
        <v>0</v>
      </c>
      <c r="P35" s="31"/>
    </row>
    <row r="36" spans="1:22" x14ac:dyDescent="0.2">
      <c r="A36" s="245" t="s">
        <v>44</v>
      </c>
      <c r="B36" s="246"/>
      <c r="C36" s="65"/>
      <c r="D36" s="114"/>
      <c r="E36" s="129">
        <f>ROUND(SUM(E34:E35),0)</f>
        <v>0</v>
      </c>
      <c r="F36" s="129">
        <f t="shared" ref="F36:I36" si="5">ROUND(SUM(F34:F35),0)</f>
        <v>0</v>
      </c>
      <c r="G36" s="129">
        <f t="shared" si="5"/>
        <v>0</v>
      </c>
      <c r="H36" s="129">
        <f t="shared" si="5"/>
        <v>0</v>
      </c>
      <c r="I36" s="129">
        <f t="shared" si="5"/>
        <v>0</v>
      </c>
      <c r="J36" s="131">
        <f>SUM(E36:I36)</f>
        <v>0</v>
      </c>
    </row>
    <row r="37" spans="1:22" x14ac:dyDescent="0.2">
      <c r="A37" s="227"/>
      <c r="B37" s="228"/>
      <c r="C37" s="64"/>
      <c r="D37" s="2"/>
      <c r="E37" s="11"/>
      <c r="F37" s="11"/>
      <c r="G37" s="11"/>
      <c r="H37" s="11"/>
      <c r="I37" s="11"/>
      <c r="J37" s="93"/>
      <c r="L37" s="21"/>
      <c r="M37" s="22"/>
      <c r="N37" s="22"/>
      <c r="O37" s="22"/>
    </row>
    <row r="38" spans="1:22" x14ac:dyDescent="0.2">
      <c r="A38" s="227" t="s">
        <v>45</v>
      </c>
      <c r="B38" s="228"/>
      <c r="C38" s="104" t="s">
        <v>27</v>
      </c>
      <c r="D38" s="2"/>
      <c r="E38" s="11"/>
      <c r="F38" s="11"/>
      <c r="G38" s="11"/>
      <c r="H38" s="11"/>
      <c r="I38" s="11"/>
      <c r="J38" s="93"/>
      <c r="L38" s="21"/>
      <c r="M38" s="21"/>
      <c r="N38" s="21"/>
      <c r="O38" s="21"/>
    </row>
    <row r="39" spans="1:22" x14ac:dyDescent="0.2">
      <c r="A39" s="225" t="s">
        <v>46</v>
      </c>
      <c r="B39" s="226"/>
      <c r="C39" s="62">
        <f>'Travel Budget '!A14</f>
        <v>0</v>
      </c>
      <c r="D39" s="4"/>
      <c r="E39" s="11">
        <f>ROUND('Travel Budget '!D14,0)</f>
        <v>0</v>
      </c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70" t="s">
        <v>87</v>
      </c>
      <c r="M39" s="270"/>
      <c r="N39" s="270"/>
      <c r="O39" s="270"/>
      <c r="P39" s="270"/>
      <c r="Q39" s="270"/>
      <c r="R39" s="270"/>
      <c r="S39" s="270"/>
      <c r="T39" s="270"/>
      <c r="U39" s="270"/>
      <c r="V39" s="270"/>
    </row>
    <row r="40" spans="1:22" x14ac:dyDescent="0.2">
      <c r="A40" s="225" t="s">
        <v>47</v>
      </c>
      <c r="B40" s="226"/>
      <c r="C40" s="62">
        <f>'Travel Budget '!A28</f>
        <v>0</v>
      </c>
      <c r="D40" s="4"/>
      <c r="E40" s="11">
        <f>ROUND('Travel Budget '!D28,0)</f>
        <v>0</v>
      </c>
      <c r="F40" s="11">
        <f>E40</f>
        <v>0</v>
      </c>
      <c r="G40" s="11">
        <f>E40</f>
        <v>0</v>
      </c>
      <c r="H40" s="11">
        <f>E40</f>
        <v>0</v>
      </c>
      <c r="I40" s="11">
        <f>F40</f>
        <v>0</v>
      </c>
      <c r="J40" s="97">
        <f>ROUND(SUM(E40:I40),0)</f>
        <v>0</v>
      </c>
      <c r="L40" s="21"/>
      <c r="M40" s="21"/>
      <c r="N40" s="21"/>
      <c r="O40" s="21"/>
      <c r="P40" s="117" t="s">
        <v>88</v>
      </c>
    </row>
    <row r="41" spans="1:22" x14ac:dyDescent="0.2">
      <c r="A41" s="245" t="s">
        <v>48</v>
      </c>
      <c r="B41" s="246"/>
      <c r="C41" s="65"/>
      <c r="D41" s="114"/>
      <c r="E41" s="12">
        <f>ROUND(SUM(E39:E40),0)</f>
        <v>0</v>
      </c>
      <c r="F41" s="12">
        <f>ROUND(SUM(F39:F40),0)</f>
        <v>0</v>
      </c>
      <c r="G41" s="12">
        <f>ROUND(SUM(G39:G40),0)</f>
        <v>0</v>
      </c>
      <c r="H41" s="12">
        <f>ROUND(SUM(H39:H40),0)</f>
        <v>0</v>
      </c>
      <c r="I41" s="12">
        <f>ROUND(SUM(I39:I40),0)</f>
        <v>0</v>
      </c>
      <c r="J41" s="95">
        <f>ROUND(SUM(E41:I41),0)</f>
        <v>0</v>
      </c>
      <c r="L41" s="22"/>
      <c r="M41" s="22"/>
      <c r="N41" s="22"/>
      <c r="O41" s="22"/>
    </row>
    <row r="42" spans="1:22" x14ac:dyDescent="0.2">
      <c r="A42" s="253"/>
      <c r="B42" s="254"/>
      <c r="C42" s="65"/>
      <c r="D42" s="115"/>
      <c r="E42" s="12"/>
      <c r="F42" s="12"/>
      <c r="G42" s="12"/>
      <c r="H42" s="12"/>
      <c r="I42" s="12"/>
      <c r="J42" s="96"/>
      <c r="L42" s="22"/>
      <c r="M42" s="22"/>
      <c r="N42" s="22"/>
      <c r="O42" s="22"/>
    </row>
    <row r="43" spans="1:22" ht="12.75" customHeight="1" x14ac:dyDescent="0.2">
      <c r="A43" s="227" t="s">
        <v>49</v>
      </c>
      <c r="B43" s="228"/>
      <c r="C43" s="64"/>
      <c r="D43" s="2"/>
      <c r="E43" s="11"/>
      <c r="F43" s="11"/>
      <c r="G43" s="11"/>
      <c r="H43" s="11"/>
      <c r="I43" s="11"/>
      <c r="J43" s="93"/>
      <c r="L43" s="21"/>
      <c r="M43" s="21"/>
      <c r="N43" s="21"/>
      <c r="O43" s="21"/>
      <c r="P43" s="31">
        <v>1</v>
      </c>
    </row>
    <row r="44" spans="1:22" ht="12.75" customHeight="1" x14ac:dyDescent="0.2">
      <c r="A44" s="225" t="s">
        <v>50</v>
      </c>
      <c r="B44" s="226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>ROUND(SUM(E44:I44),0)</f>
        <v>0</v>
      </c>
      <c r="L44" s="21"/>
      <c r="M44" s="21"/>
      <c r="N44" s="21"/>
      <c r="O44" s="21"/>
      <c r="P44" s="31" t="s">
        <v>89</v>
      </c>
    </row>
    <row r="45" spans="1:22" ht="12.75" customHeight="1" x14ac:dyDescent="0.2">
      <c r="A45" s="225" t="s">
        <v>51</v>
      </c>
      <c r="B45" s="226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ref="J45:J58" si="6">ROUND(SUM(E45:I45),0)</f>
        <v>0</v>
      </c>
      <c r="L45" s="21"/>
      <c r="M45" s="21"/>
      <c r="N45" s="21"/>
      <c r="O45" s="21"/>
      <c r="P45" s="31" t="s">
        <v>90</v>
      </c>
    </row>
    <row r="46" spans="1:22" ht="12.75" customHeight="1" x14ac:dyDescent="0.2">
      <c r="A46" s="225" t="s">
        <v>52</v>
      </c>
      <c r="B46" s="226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6"/>
        <v>0</v>
      </c>
      <c r="L46" s="21"/>
      <c r="M46" s="21"/>
      <c r="N46" s="21"/>
      <c r="O46" s="21"/>
      <c r="P46" s="31" t="s">
        <v>91</v>
      </c>
    </row>
    <row r="47" spans="1:22" ht="12.75" customHeight="1" x14ac:dyDescent="0.2">
      <c r="A47" s="225" t="s">
        <v>53</v>
      </c>
      <c r="B47" s="226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6"/>
        <v>0</v>
      </c>
      <c r="L47" s="21"/>
      <c r="M47" s="21"/>
      <c r="N47" s="21"/>
      <c r="O47" s="21"/>
      <c r="P47" s="31" t="s">
        <v>92</v>
      </c>
    </row>
    <row r="48" spans="1:22" ht="12.75" customHeight="1" x14ac:dyDescent="0.2">
      <c r="A48" s="225" t="s">
        <v>54</v>
      </c>
      <c r="B48" s="226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97">
        <f t="shared" si="6"/>
        <v>0</v>
      </c>
      <c r="L48" s="21"/>
      <c r="M48" s="21"/>
      <c r="N48" s="21"/>
      <c r="O48" s="21"/>
    </row>
    <row r="49" spans="1:25" ht="12.75" customHeight="1" x14ac:dyDescent="0.2">
      <c r="A49" s="245" t="s">
        <v>55</v>
      </c>
      <c r="B49" s="246"/>
      <c r="C49" s="65"/>
      <c r="D49" s="114"/>
      <c r="E49" s="12">
        <f>ROUND(SUM(E44:E48),0)</f>
        <v>0</v>
      </c>
      <c r="F49" s="12">
        <f>ROUND(SUM(F44:F48),0)</f>
        <v>0</v>
      </c>
      <c r="G49" s="12">
        <f>ROUND(SUM(G44:G48),0)</f>
        <v>0</v>
      </c>
      <c r="H49" s="12">
        <f>ROUND(SUM(H44:H48),0)</f>
        <v>0</v>
      </c>
      <c r="I49" s="12">
        <f>ROUND(SUM(I44:I48),0)</f>
        <v>0</v>
      </c>
      <c r="J49" s="12">
        <f t="shared" si="6"/>
        <v>0</v>
      </c>
      <c r="L49" s="22"/>
      <c r="M49" s="21"/>
      <c r="N49" s="21"/>
      <c r="O49" s="21"/>
      <c r="P49" s="61"/>
    </row>
    <row r="50" spans="1:25" ht="12.75" customHeight="1" x14ac:dyDescent="0.2">
      <c r="A50" s="253"/>
      <c r="B50" s="254"/>
      <c r="C50" s="65"/>
      <c r="D50" s="115"/>
      <c r="E50" s="12"/>
      <c r="F50" s="12"/>
      <c r="G50" s="12"/>
      <c r="H50" s="12"/>
      <c r="I50" s="12"/>
      <c r="J50" s="97"/>
      <c r="L50" s="22"/>
      <c r="M50" s="21"/>
      <c r="N50" s="21"/>
      <c r="O50" s="21"/>
    </row>
    <row r="51" spans="1:25" x14ac:dyDescent="0.2">
      <c r="A51" s="249" t="s">
        <v>56</v>
      </c>
      <c r="B51" s="250"/>
      <c r="C51" s="106"/>
      <c r="D51" s="5"/>
      <c r="E51" s="11"/>
      <c r="F51" s="11"/>
      <c r="G51" s="11"/>
      <c r="H51" s="11"/>
      <c r="I51" s="11"/>
      <c r="J51" s="97"/>
      <c r="L51" s="21"/>
      <c r="M51" s="21"/>
      <c r="N51" s="21"/>
      <c r="O51" s="21"/>
    </row>
    <row r="52" spans="1:25" x14ac:dyDescent="0.2">
      <c r="A52" s="225" t="s">
        <v>57</v>
      </c>
      <c r="B52" s="22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6"/>
        <v>0</v>
      </c>
      <c r="L52" s="21"/>
      <c r="M52" s="21"/>
      <c r="N52" s="21"/>
      <c r="O52" s="21"/>
    </row>
    <row r="53" spans="1:25" x14ac:dyDescent="0.2">
      <c r="A53" s="225" t="s">
        <v>58</v>
      </c>
      <c r="B53" s="226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6"/>
        <v>0</v>
      </c>
      <c r="L53" s="121"/>
      <c r="M53" s="21"/>
      <c r="N53" s="21"/>
      <c r="O53" s="21"/>
    </row>
    <row r="54" spans="1:25" x14ac:dyDescent="0.2">
      <c r="A54" s="225" t="s">
        <v>59</v>
      </c>
      <c r="B54" s="226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6"/>
        <v>0</v>
      </c>
      <c r="L54" s="21"/>
      <c r="M54" s="21"/>
      <c r="N54" s="21"/>
      <c r="O54" s="21"/>
    </row>
    <row r="55" spans="1:25" x14ac:dyDescent="0.2">
      <c r="A55" s="225" t="s">
        <v>60</v>
      </c>
      <c r="B55" s="226"/>
      <c r="C55" s="62"/>
      <c r="D55" s="4"/>
      <c r="E55" s="186">
        <f>Subcontracts!E$5</f>
        <v>0</v>
      </c>
      <c r="F55" s="186">
        <f>Subcontracts!F$5</f>
        <v>0</v>
      </c>
      <c r="G55" s="186">
        <f>Subcontracts!G$5</f>
        <v>0</v>
      </c>
      <c r="H55" s="186">
        <f>Subcontracts!H$5</f>
        <v>0</v>
      </c>
      <c r="I55" s="186">
        <f>Subcontracts!I$5</f>
        <v>0</v>
      </c>
      <c r="J55" s="97">
        <f t="shared" si="6"/>
        <v>0</v>
      </c>
      <c r="L55" s="76" t="s">
        <v>93</v>
      </c>
      <c r="M55" s="76" t="s">
        <v>94</v>
      </c>
      <c r="N55" s="169"/>
      <c r="O55" s="21"/>
      <c r="P55" s="117" t="s">
        <v>95</v>
      </c>
    </row>
    <row r="56" spans="1:25" x14ac:dyDescent="0.2">
      <c r="A56" s="225" t="s">
        <v>61</v>
      </c>
      <c r="B56" s="226"/>
      <c r="C56" s="62">
        <f>C18</f>
        <v>0</v>
      </c>
      <c r="D56" s="4"/>
      <c r="E56" s="30">
        <f>ROUND((L56*1)*M56*C56,0)</f>
        <v>0</v>
      </c>
      <c r="F56" s="30">
        <f>ROUND(IF(AND($B$2&gt;=2,TRUE),E56,0),2)</f>
        <v>0</v>
      </c>
      <c r="G56" s="30">
        <f>ROUND(IF(AND($B$2&gt;=3,TRUE),F56,0),2)</f>
        <v>0</v>
      </c>
      <c r="H56" s="30">
        <f>ROUND(IF(AND($B$2&gt;=4,TRUE),G56,0),2)</f>
        <v>0</v>
      </c>
      <c r="I56" s="30">
        <f>ROUND(IF(AND($B$2&gt;=5,TRUE),H56,0),2)</f>
        <v>0</v>
      </c>
      <c r="J56" s="97">
        <f t="shared" si="6"/>
        <v>0</v>
      </c>
      <c r="L56" s="16">
        <f>369.65*1.05</f>
        <v>388.13249999999999</v>
      </c>
      <c r="M56" s="9">
        <v>24</v>
      </c>
      <c r="N56" s="21"/>
      <c r="O56" s="23"/>
      <c r="P56" s="31" t="s">
        <v>96</v>
      </c>
      <c r="Y56" s="70" t="s">
        <v>97</v>
      </c>
    </row>
    <row r="57" spans="1:25" x14ac:dyDescent="0.2">
      <c r="A57" s="225" t="s">
        <v>62</v>
      </c>
      <c r="B57" s="226"/>
      <c r="C57" s="63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97">
        <f t="shared" si="6"/>
        <v>0</v>
      </c>
      <c r="O57" s="24"/>
      <c r="P57" s="31" t="s">
        <v>98</v>
      </c>
    </row>
    <row r="58" spans="1:25" x14ac:dyDescent="0.2">
      <c r="A58" s="245" t="s">
        <v>63</v>
      </c>
      <c r="B58" s="246"/>
      <c r="C58" s="65"/>
      <c r="D58" s="114"/>
      <c r="E58" s="12">
        <f>ROUND(SUM(E52:E57),0)</f>
        <v>0</v>
      </c>
      <c r="F58" s="12">
        <f>ROUND(SUM(F52:F57),0)</f>
        <v>0</v>
      </c>
      <c r="G58" s="12">
        <f>ROUND(SUM(G52:G57),0)</f>
        <v>0</v>
      </c>
      <c r="H58" s="12">
        <f>ROUND(SUM(H52:H57),0)</f>
        <v>0</v>
      </c>
      <c r="I58" s="12">
        <f>ROUND(SUM(I52:I57),0)</f>
        <v>0</v>
      </c>
      <c r="J58" s="12">
        <f t="shared" si="6"/>
        <v>0</v>
      </c>
      <c r="L58" s="22"/>
      <c r="M58" s="22"/>
      <c r="N58" s="22"/>
      <c r="O58" s="21"/>
    </row>
    <row r="59" spans="1:25" x14ac:dyDescent="0.2">
      <c r="A59" s="98"/>
      <c r="B59" s="84"/>
      <c r="C59" s="83"/>
      <c r="D59" s="116"/>
      <c r="E59" s="85"/>
      <c r="F59" s="85"/>
      <c r="G59" s="85"/>
      <c r="H59" s="85"/>
      <c r="I59" s="85"/>
      <c r="J59" s="99"/>
      <c r="L59" s="22"/>
      <c r="M59" s="22"/>
      <c r="N59" s="22"/>
      <c r="O59" s="21"/>
    </row>
    <row r="60" spans="1:25" ht="13.5" thickBot="1" x14ac:dyDescent="0.25">
      <c r="A60" s="271" t="s">
        <v>64</v>
      </c>
      <c r="B60" s="272"/>
      <c r="C60" s="66"/>
      <c r="D60" s="66"/>
      <c r="E60" s="13">
        <f>ROUND(E31+E36+E41+E49+E58,0)</f>
        <v>0</v>
      </c>
      <c r="F60" s="13">
        <f>ROUND(F31+F36+F41+F49+F58,0)</f>
        <v>0</v>
      </c>
      <c r="G60" s="13">
        <f>ROUND(G31+G36+G41+G49+G58,0)</f>
        <v>0</v>
      </c>
      <c r="H60" s="13">
        <f>ROUND(H31+H36+H41+H49+H58,0)</f>
        <v>0</v>
      </c>
      <c r="I60" s="13">
        <f>ROUND(I31+I36+I41+I49+I58,0)</f>
        <v>0</v>
      </c>
      <c r="J60" s="100">
        <f>ROUND(SUM(E60:I60),0)</f>
        <v>0</v>
      </c>
      <c r="L60" s="22"/>
      <c r="M60" s="22"/>
      <c r="N60" s="22"/>
      <c r="O60" s="22"/>
      <c r="P60" s="1"/>
    </row>
    <row r="61" spans="1:25" s="3" customFormat="1" x14ac:dyDescent="0.2">
      <c r="A61" s="262" t="s">
        <v>99</v>
      </c>
      <c r="B61" s="263"/>
      <c r="C61" s="107"/>
      <c r="D61" s="8"/>
      <c r="E61" s="28">
        <f>ROUND(E60-E36-E49-E55-E56+Subcontracts!E7,2)</f>
        <v>0</v>
      </c>
      <c r="F61" s="28">
        <f>ROUND(F60-F36-F49-F55-F56+Subcontracts!F7,2)</f>
        <v>0</v>
      </c>
      <c r="G61" s="28">
        <f>ROUND(G60-G36-G49-G55-G56+Subcontracts!G7,2)</f>
        <v>0</v>
      </c>
      <c r="H61" s="28">
        <f>ROUND(H60-H36-H49-H55-H56+Subcontracts!H7,2)</f>
        <v>0</v>
      </c>
      <c r="I61" s="28">
        <f>ROUND(I60-I36-I49-I55-I56+Subcontracts!I7,2)</f>
        <v>0</v>
      </c>
      <c r="J61" s="101">
        <f>ROUND(SUM(E61:I61),0)</f>
        <v>0</v>
      </c>
      <c r="K61" s="1"/>
      <c r="L61" s="174" t="s">
        <v>100</v>
      </c>
      <c r="M61" s="21"/>
      <c r="N61" s="21"/>
      <c r="O61" s="21"/>
      <c r="P61" s="3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thickBot="1" x14ac:dyDescent="0.25">
      <c r="A62" s="264" t="s">
        <v>66</v>
      </c>
      <c r="B62" s="265"/>
      <c r="C62" s="172">
        <v>0.53500000000000003</v>
      </c>
      <c r="D62" s="10"/>
      <c r="E62" s="14">
        <f>ROUND(E61*$C$62,0)</f>
        <v>0</v>
      </c>
      <c r="F62" s="14">
        <f>ROUND(F61*$C$62,0)</f>
        <v>0</v>
      </c>
      <c r="G62" s="14">
        <f>ROUND(G61*$C$62,0)</f>
        <v>0</v>
      </c>
      <c r="H62" s="14">
        <f>ROUND(H61*$C$62,0)</f>
        <v>0</v>
      </c>
      <c r="I62" s="14">
        <f>ROUND(I61*$C$62,0)</f>
        <v>0</v>
      </c>
      <c r="J62" s="102">
        <f>ROUND(SUM(E62:I62),0)</f>
        <v>0</v>
      </c>
      <c r="L62" s="174" t="s">
        <v>101</v>
      </c>
      <c r="M62" s="21"/>
      <c r="N62" s="21"/>
      <c r="O62" s="21"/>
      <c r="P62" s="31"/>
    </row>
    <row r="63" spans="1:25" ht="13.5" thickBot="1" x14ac:dyDescent="0.25">
      <c r="A63" s="255" t="s">
        <v>67</v>
      </c>
      <c r="B63" s="256"/>
      <c r="C63" s="75"/>
      <c r="D63" s="75"/>
      <c r="E63" s="15">
        <f>ROUND(E62+E60,0)</f>
        <v>0</v>
      </c>
      <c r="F63" s="15">
        <f>ROUND(F62+F60,0)</f>
        <v>0</v>
      </c>
      <c r="G63" s="15">
        <f>ROUND(G62+G60,0)</f>
        <v>0</v>
      </c>
      <c r="H63" s="15">
        <f>ROUND(H62+H60,0)</f>
        <v>0</v>
      </c>
      <c r="I63" s="15">
        <f>ROUND(I62+I60,0)</f>
        <v>0</v>
      </c>
      <c r="J63" s="103">
        <f>ROUND(SUM(E63:I63),0)</f>
        <v>0</v>
      </c>
      <c r="L63" s="174" t="s">
        <v>102</v>
      </c>
      <c r="M63" s="22"/>
      <c r="N63" s="22"/>
      <c r="O63" s="22"/>
      <c r="P63" s="31"/>
    </row>
    <row r="64" spans="1:25" ht="12.75" customHeight="1" thickBot="1" x14ac:dyDescent="0.25">
      <c r="A64" s="257" t="s">
        <v>68</v>
      </c>
      <c r="B64" s="258"/>
      <c r="C64" s="258"/>
      <c r="D64" s="258"/>
      <c r="E64" s="258"/>
      <c r="F64" s="258"/>
      <c r="G64" s="258"/>
      <c r="H64" s="258"/>
      <c r="I64" s="259"/>
      <c r="J64" s="158">
        <f>J63</f>
        <v>0</v>
      </c>
      <c r="P64" s="31"/>
    </row>
    <row r="65" spans="1:10" ht="12.75" customHeight="1" x14ac:dyDescent="0.2">
      <c r="E65"/>
      <c r="F65"/>
      <c r="G65"/>
      <c r="H65"/>
      <c r="I65"/>
    </row>
    <row r="66" spans="1:10" x14ac:dyDescent="0.2">
      <c r="E66"/>
      <c r="F66"/>
      <c r="G66"/>
      <c r="H66"/>
      <c r="I66"/>
    </row>
    <row r="67" spans="1:10" x14ac:dyDescent="0.2">
      <c r="A67" s="31" t="s">
        <v>103</v>
      </c>
      <c r="B67" s="31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32" t="s">
        <v>104</v>
      </c>
      <c r="B68" s="32"/>
      <c r="C68" s="32"/>
      <c r="D68" s="32"/>
      <c r="E68" s="31"/>
      <c r="F68" s="31"/>
      <c r="G68" s="31"/>
      <c r="H68" s="31"/>
      <c r="I68" s="31"/>
      <c r="J68" s="31"/>
    </row>
    <row r="69" spans="1:10" x14ac:dyDescent="0.2">
      <c r="A69" s="118" t="s">
        <v>105</v>
      </c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</sheetData>
  <sheetProtection insertColumns="0" insertRows="0" deleteColumns="0" deleteRows="0" selectLockedCells="1" sort="0"/>
  <mergeCells count="60">
    <mergeCell ref="A39:B39"/>
    <mergeCell ref="A23:B23"/>
    <mergeCell ref="A24:B24"/>
    <mergeCell ref="A36:B36"/>
    <mergeCell ref="A51:B51"/>
    <mergeCell ref="A30:B30"/>
    <mergeCell ref="A31:B31"/>
    <mergeCell ref="A25:B25"/>
    <mergeCell ref="A26:B26"/>
    <mergeCell ref="A29:B29"/>
    <mergeCell ref="A8:J8"/>
    <mergeCell ref="E9:J9"/>
    <mergeCell ref="A16:B16"/>
    <mergeCell ref="A9:B11"/>
    <mergeCell ref="A14:B14"/>
    <mergeCell ref="A12:B12"/>
    <mergeCell ref="A15:B15"/>
    <mergeCell ref="A13:B13"/>
    <mergeCell ref="A62:B62"/>
    <mergeCell ref="A63:B63"/>
    <mergeCell ref="A52:B52"/>
    <mergeCell ref="A53:B53"/>
    <mergeCell ref="A56:B56"/>
    <mergeCell ref="A55:B55"/>
    <mergeCell ref="A60:B60"/>
    <mergeCell ref="A58:B58"/>
    <mergeCell ref="A57:B57"/>
    <mergeCell ref="A54:B54"/>
    <mergeCell ref="P18:Y18"/>
    <mergeCell ref="L39:V39"/>
    <mergeCell ref="A27:B27"/>
    <mergeCell ref="A48:B48"/>
    <mergeCell ref="A45:B45"/>
    <mergeCell ref="A44:B44"/>
    <mergeCell ref="A34:B34"/>
    <mergeCell ref="A35:B35"/>
    <mergeCell ref="A43:B43"/>
    <mergeCell ref="A47:B47"/>
    <mergeCell ref="A21:B21"/>
    <mergeCell ref="A18:B18"/>
    <mergeCell ref="A20:B20"/>
    <mergeCell ref="A19:B19"/>
    <mergeCell ref="A22:B22"/>
    <mergeCell ref="A28:B28"/>
    <mergeCell ref="A64:I64"/>
    <mergeCell ref="L8:M8"/>
    <mergeCell ref="A1:J1"/>
    <mergeCell ref="A61:B61"/>
    <mergeCell ref="A50:B50"/>
    <mergeCell ref="A32:B32"/>
    <mergeCell ref="A33:B33"/>
    <mergeCell ref="A37:B37"/>
    <mergeCell ref="A38:B38"/>
    <mergeCell ref="A41:B41"/>
    <mergeCell ref="A46:B46"/>
    <mergeCell ref="L11:M11"/>
    <mergeCell ref="A17:B17"/>
    <mergeCell ref="A42:B42"/>
    <mergeCell ref="A49:B49"/>
    <mergeCell ref="A40:B40"/>
  </mergeCells>
  <phoneticPr fontId="3" type="noConversion"/>
  <hyperlinks>
    <hyperlink ref="Y56" r:id="rId1" display="https://studentaccounts.ucf.edu/tf-graduate/" xr:uid="{0A7DDAB5-B5E7-4B99-A2F8-3D59FBFC2E5F}"/>
    <hyperlink ref="S22" r:id="rId2" display="https://hr.ucf.edu/document/payroll-guidelines/" xr:uid="{72375AF3-7BCF-4FCA-B944-03A061C6B83C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  <ignoredErrors>
    <ignoredError sqref="V13:Z1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1504-7255-4FFC-B47A-9FE2D5592644}">
  <sheetPr codeName="Sheet3">
    <pageSetUpPr fitToPage="1"/>
  </sheetPr>
  <dimension ref="A1:Z599"/>
  <sheetViews>
    <sheetView topLeftCell="A9" zoomScale="90" zoomScaleNormal="90" workbookViewId="0">
      <selection activeCell="E40" sqref="E40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5.5703125" customWidth="1"/>
    <col min="16" max="16" width="12.28515625" customWidth="1"/>
    <col min="17" max="17" width="10.7109375" customWidth="1"/>
    <col min="18" max="19" width="11.140625" customWidth="1"/>
    <col min="20" max="20" width="11" customWidth="1"/>
    <col min="21" max="22" width="10.140625" customWidth="1"/>
    <col min="23" max="23" width="10" customWidth="1"/>
    <col min="24" max="24" width="10.28515625" customWidth="1"/>
    <col min="25" max="25" width="10" customWidth="1"/>
    <col min="26" max="26" width="10.42578125" customWidth="1"/>
  </cols>
  <sheetData>
    <row r="1" spans="1:26" ht="15" x14ac:dyDescent="0.25">
      <c r="A1" s="224" t="s">
        <v>69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29" t="s">
        <v>6</v>
      </c>
      <c r="B7" s="230"/>
      <c r="C7" s="230"/>
      <c r="D7" s="230"/>
      <c r="E7" s="230"/>
      <c r="F7" s="231"/>
      <c r="G7" s="231"/>
      <c r="H7" s="231"/>
      <c r="I7" s="231"/>
      <c r="J7" s="232"/>
      <c r="L7" s="266" t="s">
        <v>71</v>
      </c>
      <c r="M7" s="267"/>
      <c r="N7" s="168"/>
      <c r="P7" s="74" t="s">
        <v>72</v>
      </c>
    </row>
    <row r="8" spans="1:26" x14ac:dyDescent="0.2">
      <c r="A8" s="233" t="s">
        <v>7</v>
      </c>
      <c r="B8" s="234"/>
      <c r="C8" s="110"/>
      <c r="D8" s="108"/>
      <c r="E8" s="234" t="s">
        <v>8</v>
      </c>
      <c r="F8" s="235"/>
      <c r="G8" s="235"/>
      <c r="H8" s="235"/>
      <c r="I8" s="235"/>
      <c r="J8" s="236"/>
      <c r="P8" s="117" t="s">
        <v>73</v>
      </c>
    </row>
    <row r="9" spans="1:26" x14ac:dyDescent="0.2">
      <c r="A9" s="233"/>
      <c r="B9" s="234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33"/>
      <c r="B10" s="234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68"/>
      <c r="M10" s="268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27" t="s">
        <v>21</v>
      </c>
      <c r="B11" s="228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43" t="s">
        <v>9</v>
      </c>
      <c r="Q11" s="43" t="s">
        <v>10</v>
      </c>
      <c r="R11" s="43" t="s">
        <v>11</v>
      </c>
      <c r="S11" s="43" t="s">
        <v>12</v>
      </c>
      <c r="T11" s="43" t="s">
        <v>13</v>
      </c>
      <c r="V11" s="43" t="s">
        <v>9</v>
      </c>
      <c r="W11" s="43" t="s">
        <v>10</v>
      </c>
      <c r="X11" s="43" t="s">
        <v>11</v>
      </c>
      <c r="Y11" s="43" t="s">
        <v>12</v>
      </c>
      <c r="Z11" s="43" t="s">
        <v>13</v>
      </c>
    </row>
    <row r="12" spans="1:26" x14ac:dyDescent="0.2">
      <c r="A12" s="273"/>
      <c r="B12" s="274"/>
      <c r="C12" s="79"/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'!B2&gt;=2,TRUE),E12*1.03,0),2)</f>
        <v>0</v>
      </c>
      <c r="G12" s="27">
        <f>ROUND(IF(AND('PI Budget '!B2&gt;=3,TRUE),F12*1.03,0),2)</f>
        <v>0</v>
      </c>
      <c r="H12" s="27">
        <f>ROUND(IF(AND('PI Budget '!B2&gt;=4,TRUE),G12*1.03,0),2)</f>
        <v>0</v>
      </c>
      <c r="I12" s="27">
        <f>ROUND(IF(AND('PI Budget '!B2&gt;=5,TRUE),H12*1.03,0),2)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19">
        <f t="shared" ref="P12" si="4">N12</f>
        <v>0</v>
      </c>
      <c r="Q12" s="119">
        <f t="shared" ref="Q12:T12" si="5">P12*1.03</f>
        <v>0</v>
      </c>
      <c r="R12" s="119">
        <f t="shared" si="5"/>
        <v>0</v>
      </c>
      <c r="S12" s="119">
        <f t="shared" si="5"/>
        <v>0</v>
      </c>
      <c r="T12" s="119">
        <f t="shared" si="5"/>
        <v>0</v>
      </c>
      <c r="V12" s="68" t="e">
        <f t="shared" ref="V12:Z12" si="6">SUM(E12/P12)</f>
        <v>#DIV/0!</v>
      </c>
      <c r="W12" s="68" t="e">
        <f t="shared" si="6"/>
        <v>#DIV/0!</v>
      </c>
      <c r="X12" s="68" t="e">
        <f t="shared" si="6"/>
        <v>#DIV/0!</v>
      </c>
      <c r="Y12" s="68" t="e">
        <f t="shared" si="6"/>
        <v>#DIV/0!</v>
      </c>
      <c r="Z12" s="68" t="e">
        <f t="shared" si="6"/>
        <v>#DIV/0!</v>
      </c>
    </row>
    <row r="13" spans="1:26" x14ac:dyDescent="0.2">
      <c r="A13" s="225"/>
      <c r="B13" s="226"/>
      <c r="C13" s="79"/>
      <c r="D13" s="82"/>
      <c r="E13" s="27"/>
      <c r="F13" s="27"/>
      <c r="G13" s="27"/>
      <c r="H13" s="27"/>
      <c r="I13" s="27"/>
      <c r="J13" s="90"/>
      <c r="L13" s="21"/>
      <c r="M13" s="21"/>
      <c r="N13" s="21"/>
      <c r="O13" s="21"/>
    </row>
    <row r="14" spans="1:26" x14ac:dyDescent="0.2">
      <c r="A14" s="237" t="s">
        <v>25</v>
      </c>
      <c r="B14" s="238"/>
      <c r="C14" s="62"/>
      <c r="D14" s="62"/>
      <c r="E14" s="27">
        <f>ROUND(SUM(E12:E13),0)</f>
        <v>0</v>
      </c>
      <c r="F14" s="27">
        <f>ROUND(SUM(F12:F13),0)</f>
        <v>0</v>
      </c>
      <c r="G14" s="27">
        <f>ROUND(SUM(G12:G13),0)</f>
        <v>0</v>
      </c>
      <c r="H14" s="27">
        <f>ROUND(SUM(H12:H13),0)</f>
        <v>0</v>
      </c>
      <c r="I14" s="27">
        <f>ROUND(SUM(I12:I13),0)</f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27" t="s">
        <v>26</v>
      </c>
      <c r="B15" s="228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39" t="s">
        <v>29</v>
      </c>
      <c r="B16" s="240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3" x14ac:dyDescent="0.2">
      <c r="A17" s="225" t="s">
        <v>30</v>
      </c>
      <c r="B17" s="226"/>
      <c r="C17" s="79"/>
      <c r="D17" s="113">
        <v>0</v>
      </c>
      <c r="E17" s="27">
        <f t="shared" ref="E17:E20" si="7"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8">ROUND(SUM(E17:I17),0)</f>
        <v>0</v>
      </c>
      <c r="L17" s="17">
        <v>24000</v>
      </c>
      <c r="M17" s="9">
        <v>12</v>
      </c>
      <c r="N17" s="21"/>
      <c r="O17" s="21"/>
      <c r="P17" s="269" t="s">
        <v>79</v>
      </c>
      <c r="Q17" s="269"/>
      <c r="R17" s="269"/>
      <c r="S17" s="269"/>
      <c r="T17" s="269"/>
      <c r="U17" s="269"/>
      <c r="V17" s="269"/>
      <c r="W17" s="269"/>
    </row>
    <row r="18" spans="1:23" x14ac:dyDescent="0.2">
      <c r="A18" s="225" t="s">
        <v>32</v>
      </c>
      <c r="B18" s="226"/>
      <c r="C18" s="79"/>
      <c r="D18" s="113">
        <v>0</v>
      </c>
      <c r="E18" s="27">
        <f t="shared" si="7"/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'!$B$2&gt;=5,TRUE),H18*1.03,0),2)</f>
        <v>0</v>
      </c>
      <c r="J18" s="92">
        <f t="shared" si="8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3" x14ac:dyDescent="0.2">
      <c r="A19" s="225" t="s">
        <v>33</v>
      </c>
      <c r="B19" s="226"/>
      <c r="C19" s="79"/>
      <c r="D19" s="113">
        <v>0</v>
      </c>
      <c r="E19" s="27">
        <f t="shared" si="7"/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8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3" x14ac:dyDescent="0.2">
      <c r="A20" s="225" t="s">
        <v>34</v>
      </c>
      <c r="B20" s="226"/>
      <c r="C20" s="79"/>
      <c r="D20" s="113">
        <v>0</v>
      </c>
      <c r="E20" s="27">
        <f t="shared" si="7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'!$B$2&gt;=5,TRUE),H20*1.03,0),2)</f>
        <v>0</v>
      </c>
      <c r="J20" s="92">
        <f t="shared" si="8"/>
        <v>0</v>
      </c>
      <c r="L20" s="17">
        <v>0</v>
      </c>
      <c r="M20" s="9">
        <v>0</v>
      </c>
      <c r="N20" s="21"/>
      <c r="O20" s="21"/>
      <c r="Q20" s="34"/>
    </row>
    <row r="21" spans="1:23" x14ac:dyDescent="0.2">
      <c r="A21" s="225"/>
      <c r="B21" s="226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3" x14ac:dyDescent="0.2">
      <c r="A22" s="237" t="s">
        <v>35</v>
      </c>
      <c r="B22" s="238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3" x14ac:dyDescent="0.2">
      <c r="A23" s="249" t="s">
        <v>36</v>
      </c>
      <c r="B23" s="250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3" x14ac:dyDescent="0.2">
      <c r="A24" s="225" t="s">
        <v>37</v>
      </c>
      <c r="B24" s="226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3" x14ac:dyDescent="0.2">
      <c r="A25" s="239" t="s">
        <v>29</v>
      </c>
      <c r="B25" s="240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9">ROUND(SUM(E25:I25),0)</f>
        <v>0</v>
      </c>
      <c r="L25" s="29"/>
      <c r="M25" s="21"/>
      <c r="N25" s="21"/>
      <c r="O25" s="21"/>
      <c r="P25" s="33"/>
      <c r="Q25" s="34"/>
    </row>
    <row r="26" spans="1:23" x14ac:dyDescent="0.2">
      <c r="A26" s="225" t="s">
        <v>38</v>
      </c>
      <c r="B26" s="226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9"/>
        <v>0</v>
      </c>
      <c r="L26" s="29"/>
      <c r="M26" s="21"/>
      <c r="N26" s="21"/>
      <c r="O26" s="21"/>
      <c r="Q26" s="34"/>
    </row>
    <row r="27" spans="1:23" x14ac:dyDescent="0.2">
      <c r="A27" s="225" t="s">
        <v>34</v>
      </c>
      <c r="B27" s="226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9"/>
        <v>0</v>
      </c>
      <c r="L27" s="21"/>
      <c r="M27" s="21"/>
      <c r="N27" s="21"/>
      <c r="O27" s="21"/>
      <c r="P27" s="33"/>
    </row>
    <row r="28" spans="1:23" x14ac:dyDescent="0.2">
      <c r="A28" s="225"/>
      <c r="B28" s="226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3" x14ac:dyDescent="0.2">
      <c r="A29" s="237" t="s">
        <v>39</v>
      </c>
      <c r="B29" s="238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3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3" x14ac:dyDescent="0.2">
      <c r="A31" s="251"/>
      <c r="B31" s="252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3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2" x14ac:dyDescent="0.2">
      <c r="A33" s="225" t="s">
        <v>42</v>
      </c>
      <c r="B33" s="226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2" x14ac:dyDescent="0.2">
      <c r="A34" s="225" t="s">
        <v>43</v>
      </c>
      <c r="B34" s="226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2" x14ac:dyDescent="0.2">
      <c r="A35" s="245" t="s">
        <v>44</v>
      </c>
      <c r="B35" s="246"/>
      <c r="C35" s="65"/>
      <c r="D35" s="114"/>
      <c r="E35" s="129">
        <f>ROUND(SUM(E33:E34),0)</f>
        <v>0</v>
      </c>
      <c r="F35" s="129">
        <f t="shared" ref="F35:I35" si="10">ROUND(SUM(F33:F34),0)</f>
        <v>0</v>
      </c>
      <c r="G35" s="129">
        <f t="shared" si="10"/>
        <v>0</v>
      </c>
      <c r="H35" s="129">
        <f t="shared" si="10"/>
        <v>0</v>
      </c>
      <c r="I35" s="129">
        <f t="shared" si="10"/>
        <v>0</v>
      </c>
      <c r="J35" s="131">
        <f>SUM(E35:I35)</f>
        <v>0</v>
      </c>
    </row>
    <row r="36" spans="1:22" x14ac:dyDescent="0.2">
      <c r="A36" s="227"/>
      <c r="B36" s="228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2" x14ac:dyDescent="0.2">
      <c r="A37" s="227" t="s">
        <v>45</v>
      </c>
      <c r="B37" s="228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2" x14ac:dyDescent="0.2">
      <c r="A38" s="225" t="s">
        <v>46</v>
      </c>
      <c r="B38" s="226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</row>
    <row r="39" spans="1:22" x14ac:dyDescent="0.2">
      <c r="A39" s="225" t="s">
        <v>47</v>
      </c>
      <c r="B39" s="226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2" x14ac:dyDescent="0.2">
      <c r="A40" s="245" t="s">
        <v>48</v>
      </c>
      <c r="B40" s="246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2" x14ac:dyDescent="0.2">
      <c r="A41" s="253"/>
      <c r="B41" s="254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2" ht="12.75" customHeight="1" x14ac:dyDescent="0.2">
      <c r="A42" s="227" t="s">
        <v>49</v>
      </c>
      <c r="B42" s="228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2" ht="12.75" customHeight="1" x14ac:dyDescent="0.2">
      <c r="A43" s="225" t="s">
        <v>50</v>
      </c>
      <c r="B43" s="226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>ROUND(SUM(E43:I43),0)</f>
        <v>0</v>
      </c>
      <c r="L43" s="21"/>
      <c r="M43" s="21"/>
      <c r="N43" s="21"/>
      <c r="O43" s="21"/>
      <c r="P43" s="31"/>
    </row>
    <row r="44" spans="1:22" ht="12.75" customHeight="1" x14ac:dyDescent="0.2">
      <c r="A44" s="225" t="s">
        <v>51</v>
      </c>
      <c r="B44" s="226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ref="J44:J57" si="11">ROUND(SUM(E44:I44),0)</f>
        <v>0</v>
      </c>
      <c r="L44" s="21"/>
      <c r="M44" s="21"/>
      <c r="N44" s="21"/>
      <c r="O44" s="21"/>
      <c r="P44" s="31"/>
    </row>
    <row r="45" spans="1:22" ht="12.75" customHeight="1" x14ac:dyDescent="0.2">
      <c r="A45" s="225" t="s">
        <v>52</v>
      </c>
      <c r="B45" s="226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1"/>
        <v>0</v>
      </c>
      <c r="L45" s="21"/>
      <c r="M45" s="21"/>
      <c r="N45" s="21"/>
      <c r="O45" s="21"/>
      <c r="P45" s="31"/>
    </row>
    <row r="46" spans="1:22" ht="12.75" customHeight="1" x14ac:dyDescent="0.2">
      <c r="A46" s="225" t="s">
        <v>53</v>
      </c>
      <c r="B46" s="226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1"/>
        <v>0</v>
      </c>
      <c r="L46" s="21"/>
      <c r="M46" s="21"/>
      <c r="N46" s="21"/>
      <c r="O46" s="21"/>
      <c r="P46" s="31"/>
    </row>
    <row r="47" spans="1:22" ht="12.75" customHeight="1" x14ac:dyDescent="0.2">
      <c r="A47" s="225" t="s">
        <v>54</v>
      </c>
      <c r="B47" s="226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1"/>
        <v>0</v>
      </c>
      <c r="L47" s="21"/>
      <c r="M47" s="21"/>
      <c r="N47" s="21"/>
      <c r="O47" s="21"/>
    </row>
    <row r="48" spans="1:22" ht="12.75" customHeight="1" x14ac:dyDescent="0.2">
      <c r="A48" s="245" t="s">
        <v>55</v>
      </c>
      <c r="B48" s="246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1"/>
        <v>0</v>
      </c>
      <c r="L48" s="22"/>
      <c r="M48" s="21"/>
      <c r="N48" s="21"/>
      <c r="O48" s="21"/>
      <c r="P48" s="61"/>
    </row>
    <row r="49" spans="1:25" ht="12.75" customHeight="1" x14ac:dyDescent="0.2">
      <c r="A49" s="253"/>
      <c r="B49" s="254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9" t="s">
        <v>56</v>
      </c>
      <c r="B50" s="250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25" t="s">
        <v>57</v>
      </c>
      <c r="B51" s="22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si="11"/>
        <v>0</v>
      </c>
      <c r="L51" s="21"/>
      <c r="M51" s="21"/>
      <c r="N51" s="21"/>
      <c r="O51" s="21"/>
    </row>
    <row r="52" spans="1:25" x14ac:dyDescent="0.2">
      <c r="A52" s="225" t="s">
        <v>58</v>
      </c>
      <c r="B52" s="22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1"/>
        <v>0</v>
      </c>
      <c r="L52" s="21"/>
      <c r="M52" s="21"/>
      <c r="N52" s="21"/>
      <c r="O52" s="21"/>
    </row>
    <row r="53" spans="1:25" x14ac:dyDescent="0.2">
      <c r="A53" s="225" t="s">
        <v>59</v>
      </c>
      <c r="B53" s="226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1"/>
        <v>0</v>
      </c>
      <c r="L53" s="21"/>
      <c r="M53" s="21"/>
      <c r="N53" s="21"/>
      <c r="O53" s="21"/>
    </row>
    <row r="54" spans="1:25" x14ac:dyDescent="0.2">
      <c r="A54" s="225"/>
      <c r="B54" s="226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1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25" t="s">
        <v>61</v>
      </c>
      <c r="B55" s="226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1"/>
        <v>0</v>
      </c>
      <c r="L55" s="16">
        <f>369.65*1.05</f>
        <v>388.13249999999999</v>
      </c>
      <c r="M55" s="9">
        <v>24</v>
      </c>
      <c r="N55" s="21"/>
      <c r="O55" s="23"/>
      <c r="P55" s="31"/>
      <c r="Y55" s="70"/>
    </row>
    <row r="56" spans="1:25" x14ac:dyDescent="0.2">
      <c r="A56" s="225" t="s">
        <v>62</v>
      </c>
      <c r="B56" s="226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1"/>
        <v>0</v>
      </c>
      <c r="O56" s="24"/>
      <c r="P56" s="31"/>
    </row>
    <row r="57" spans="1:25" x14ac:dyDescent="0.2">
      <c r="A57" s="245" t="s">
        <v>63</v>
      </c>
      <c r="B57" s="246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1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71" t="s">
        <v>64</v>
      </c>
      <c r="B59" s="272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62" t="s">
        <v>99</v>
      </c>
      <c r="B60" s="263"/>
      <c r="C60" s="107"/>
      <c r="D60" s="8"/>
      <c r="E60" s="28">
        <f>ROUND(E59-E35-E48-E54-E55,0)</f>
        <v>0</v>
      </c>
      <c r="F60" s="28">
        <f t="shared" ref="F60:I60" si="12">ROUND(F59-F35-F48-F54-F55,0)</f>
        <v>0</v>
      </c>
      <c r="G60" s="28">
        <f t="shared" si="12"/>
        <v>0</v>
      </c>
      <c r="H60" s="28">
        <f t="shared" si="12"/>
        <v>0</v>
      </c>
      <c r="I60" s="28">
        <f t="shared" si="12"/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64" t="s">
        <v>66</v>
      </c>
      <c r="B61" s="265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55" t="s">
        <v>67</v>
      </c>
      <c r="B62" s="256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57" t="s">
        <v>68</v>
      </c>
      <c r="B63" s="258"/>
      <c r="C63" s="258"/>
      <c r="D63" s="258"/>
      <c r="E63" s="258"/>
      <c r="F63" s="258"/>
      <c r="G63" s="258"/>
      <c r="H63" s="258"/>
      <c r="I63" s="259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106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60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34:B34"/>
    <mergeCell ref="A35:B35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P17:W17"/>
    <mergeCell ref="L38:V38"/>
    <mergeCell ref="A17:B17"/>
    <mergeCell ref="A1:J1"/>
    <mergeCell ref="A7:J7"/>
    <mergeCell ref="L7:M7"/>
    <mergeCell ref="A8:B10"/>
    <mergeCell ref="E8:J8"/>
    <mergeCell ref="L10:M10"/>
    <mergeCell ref="A11:B11"/>
    <mergeCell ref="A13:B13"/>
    <mergeCell ref="A14:B14"/>
    <mergeCell ref="A15:B15"/>
    <mergeCell ref="A16:B16"/>
    <mergeCell ref="A29:B29"/>
    <mergeCell ref="A18:B18"/>
  </mergeCells>
  <phoneticPr fontId="3" type="noConversion"/>
  <hyperlinks>
    <hyperlink ref="S21" r:id="rId1" display="https://hr.ucf.edu/document/payroll-guidelines/" xr:uid="{CCBFE77C-0EED-4E47-8146-F9C673B70F4F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064B-C74A-498D-A232-F394D15CEF71}">
  <sheetPr codeName="Sheet4">
    <pageSetUpPr fitToPage="1"/>
  </sheetPr>
  <dimension ref="A1:Z599"/>
  <sheetViews>
    <sheetView topLeftCell="A26" zoomScale="90" zoomScaleNormal="90" workbookViewId="0">
      <selection activeCell="E41" sqref="E41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10.7109375" bestFit="1" customWidth="1"/>
    <col min="16" max="16" width="12.28515625" customWidth="1"/>
    <col min="17" max="17" width="10.7109375" customWidth="1"/>
    <col min="18" max="20" width="11.140625" customWidth="1"/>
    <col min="21" max="23" width="10.140625" customWidth="1"/>
    <col min="24" max="24" width="9.7109375" customWidth="1"/>
    <col min="25" max="26" width="10.140625" customWidth="1"/>
  </cols>
  <sheetData>
    <row r="1" spans="1:26" ht="15" x14ac:dyDescent="0.25">
      <c r="A1" s="224" t="s">
        <v>69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29" t="s">
        <v>6</v>
      </c>
      <c r="B7" s="230"/>
      <c r="C7" s="230"/>
      <c r="D7" s="230"/>
      <c r="E7" s="230"/>
      <c r="F7" s="231"/>
      <c r="G7" s="231"/>
      <c r="H7" s="231"/>
      <c r="I7" s="231"/>
      <c r="J7" s="232"/>
      <c r="L7" s="266" t="s">
        <v>71</v>
      </c>
      <c r="M7" s="267"/>
      <c r="N7" s="168"/>
      <c r="P7" s="74" t="s">
        <v>72</v>
      </c>
    </row>
    <row r="8" spans="1:26" x14ac:dyDescent="0.2">
      <c r="A8" s="233" t="s">
        <v>7</v>
      </c>
      <c r="B8" s="234"/>
      <c r="C8" s="110"/>
      <c r="D8" s="108"/>
      <c r="E8" s="234" t="s">
        <v>8</v>
      </c>
      <c r="F8" s="235"/>
      <c r="G8" s="235"/>
      <c r="H8" s="235"/>
      <c r="I8" s="235"/>
      <c r="J8" s="236"/>
      <c r="P8" s="117" t="s">
        <v>73</v>
      </c>
    </row>
    <row r="9" spans="1:26" x14ac:dyDescent="0.2">
      <c r="A9" s="233"/>
      <c r="B9" s="234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33"/>
      <c r="B10" s="234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68"/>
      <c r="M10" s="268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27" t="s">
        <v>21</v>
      </c>
      <c r="B11" s="228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43" t="s">
        <v>9</v>
      </c>
      <c r="Q11" s="43" t="s">
        <v>10</v>
      </c>
      <c r="R11" s="43" t="s">
        <v>11</v>
      </c>
      <c r="S11" s="43" t="s">
        <v>12</v>
      </c>
      <c r="T11" s="43" t="s">
        <v>13</v>
      </c>
      <c r="V11" s="43" t="s">
        <v>9</v>
      </c>
      <c r="W11" s="43" t="s">
        <v>10</v>
      </c>
      <c r="X11" s="43" t="s">
        <v>11</v>
      </c>
      <c r="Y11" s="43" t="s">
        <v>12</v>
      </c>
      <c r="Z11" s="43" t="s">
        <v>13</v>
      </c>
    </row>
    <row r="12" spans="1:26" x14ac:dyDescent="0.2">
      <c r="A12" s="225"/>
      <c r="B12" s="226"/>
      <c r="C12" s="79">
        <v>0</v>
      </c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'!$B$2&gt;=3,TRUE),E12*1.03,0),2)</f>
        <v>0</v>
      </c>
      <c r="G12" s="27">
        <f>ROUND(IF(AND('PI Budget '!$B$2&gt;=3,TRUE),F12*1.03,0),2)</f>
        <v>0</v>
      </c>
      <c r="H12" s="27">
        <f>ROUND(IF(AND('PI Budget '!$B$2&gt;=4,TRUE),G12*1.03,0),2)</f>
        <v>0</v>
      </c>
      <c r="I12" s="27">
        <f>ROUND(IF(AND('PI Budget '!$B$2&gt;=5,TRUE),H12*1.03,0),2)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19">
        <f t="shared" ref="P12" si="4">N12</f>
        <v>0</v>
      </c>
      <c r="Q12" s="119">
        <f t="shared" ref="Q12:T12" si="5">P12*1.03</f>
        <v>0</v>
      </c>
      <c r="R12" s="119">
        <f t="shared" si="5"/>
        <v>0</v>
      </c>
      <c r="S12" s="119">
        <f t="shared" si="5"/>
        <v>0</v>
      </c>
      <c r="T12" s="119">
        <f t="shared" si="5"/>
        <v>0</v>
      </c>
      <c r="V12" s="68" t="e">
        <f t="shared" ref="V12:Z12" si="6">SUM(E12/P12)</f>
        <v>#DIV/0!</v>
      </c>
      <c r="W12" s="68" t="e">
        <f t="shared" si="6"/>
        <v>#DIV/0!</v>
      </c>
      <c r="X12" s="68" t="e">
        <f t="shared" si="6"/>
        <v>#DIV/0!</v>
      </c>
      <c r="Y12" s="68" t="e">
        <f t="shared" si="6"/>
        <v>#DIV/0!</v>
      </c>
      <c r="Z12" s="68" t="e">
        <f t="shared" si="6"/>
        <v>#DIV/0!</v>
      </c>
    </row>
    <row r="13" spans="1:26" x14ac:dyDescent="0.2">
      <c r="A13" s="225"/>
      <c r="B13" s="226"/>
      <c r="C13" s="79"/>
      <c r="D13" s="82"/>
      <c r="E13" s="27"/>
      <c r="F13" s="27"/>
      <c r="G13" s="27"/>
      <c r="H13" s="27"/>
      <c r="I13" s="27"/>
      <c r="J13" s="90"/>
      <c r="L13" s="21"/>
      <c r="M13" s="21"/>
      <c r="N13" s="21"/>
      <c r="O13" s="21"/>
    </row>
    <row r="14" spans="1:26" x14ac:dyDescent="0.2">
      <c r="A14" s="237" t="s">
        <v>25</v>
      </c>
      <c r="B14" s="238"/>
      <c r="C14" s="62"/>
      <c r="D14" s="62"/>
      <c r="E14" s="27">
        <f>ROUND(SUM(E12:E13),0)</f>
        <v>0</v>
      </c>
      <c r="F14" s="27">
        <f>ROUND(SUM(F12:F13),0)</f>
        <v>0</v>
      </c>
      <c r="G14" s="27">
        <f>ROUND(SUM(G12:G13),0)</f>
        <v>0</v>
      </c>
      <c r="H14" s="27">
        <f>ROUND(SUM(H12:H13),0)</f>
        <v>0</v>
      </c>
      <c r="I14" s="27">
        <f>ROUND(SUM(I12:I13),0)</f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27" t="s">
        <v>26</v>
      </c>
      <c r="B15" s="228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39" t="s">
        <v>29</v>
      </c>
      <c r="B16" s="240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3" x14ac:dyDescent="0.2">
      <c r="A17" s="225" t="s">
        <v>30</v>
      </c>
      <c r="B17" s="226"/>
      <c r="C17" s="79"/>
      <c r="D17" s="113">
        <v>0</v>
      </c>
      <c r="E17" s="27">
        <f t="shared" ref="E17:E20" si="7"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8">ROUND(SUM(E17:I17),0)</f>
        <v>0</v>
      </c>
      <c r="L17" s="17">
        <v>24000</v>
      </c>
      <c r="M17" s="9">
        <v>12</v>
      </c>
      <c r="N17" s="21"/>
      <c r="O17" s="21"/>
      <c r="P17" s="269" t="s">
        <v>79</v>
      </c>
      <c r="Q17" s="269"/>
      <c r="R17" s="269"/>
      <c r="S17" s="269"/>
      <c r="T17" s="269"/>
      <c r="U17" s="269"/>
      <c r="V17" s="269"/>
      <c r="W17" s="269"/>
    </row>
    <row r="18" spans="1:23" x14ac:dyDescent="0.2">
      <c r="A18" s="225" t="s">
        <v>32</v>
      </c>
      <c r="B18" s="226"/>
      <c r="C18" s="79"/>
      <c r="D18" s="113">
        <v>0</v>
      </c>
      <c r="E18" s="27">
        <f t="shared" si="7"/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'!$B$2&gt;=5,TRUE),H18*1.03,0),2)</f>
        <v>0</v>
      </c>
      <c r="J18" s="92">
        <f t="shared" si="8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3" x14ac:dyDescent="0.2">
      <c r="A19" s="225" t="s">
        <v>33</v>
      </c>
      <c r="B19" s="226"/>
      <c r="C19" s="79"/>
      <c r="D19" s="113">
        <v>0</v>
      </c>
      <c r="E19" s="27">
        <f t="shared" si="7"/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8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3" x14ac:dyDescent="0.2">
      <c r="A20" s="225" t="s">
        <v>34</v>
      </c>
      <c r="B20" s="226"/>
      <c r="C20" s="79"/>
      <c r="D20" s="113">
        <v>0</v>
      </c>
      <c r="E20" s="27">
        <f t="shared" si="7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'!$B$2&gt;=5,TRUE),H20*1.03,0),2)</f>
        <v>0</v>
      </c>
      <c r="J20" s="92">
        <f t="shared" si="8"/>
        <v>0</v>
      </c>
      <c r="L20" s="17">
        <v>0</v>
      </c>
      <c r="M20" s="9">
        <v>0</v>
      </c>
      <c r="N20" s="21"/>
      <c r="O20" s="21"/>
      <c r="Q20" s="34"/>
    </row>
    <row r="21" spans="1:23" x14ac:dyDescent="0.2">
      <c r="A21" s="225"/>
      <c r="B21" s="226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3" x14ac:dyDescent="0.2">
      <c r="A22" s="237" t="s">
        <v>35</v>
      </c>
      <c r="B22" s="238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3" x14ac:dyDescent="0.2">
      <c r="A23" s="249" t="s">
        <v>36</v>
      </c>
      <c r="B23" s="250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3" x14ac:dyDescent="0.2">
      <c r="A24" s="225" t="s">
        <v>37</v>
      </c>
      <c r="B24" s="226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3" x14ac:dyDescent="0.2">
      <c r="A25" s="239" t="s">
        <v>29</v>
      </c>
      <c r="B25" s="240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9">ROUND(SUM(E25:I25),0)</f>
        <v>0</v>
      </c>
      <c r="L25" s="29"/>
      <c r="M25" s="21"/>
      <c r="N25" s="21"/>
      <c r="O25" s="21"/>
      <c r="P25" s="33"/>
      <c r="Q25" s="34"/>
    </row>
    <row r="26" spans="1:23" x14ac:dyDescent="0.2">
      <c r="A26" s="225" t="s">
        <v>38</v>
      </c>
      <c r="B26" s="226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9"/>
        <v>0</v>
      </c>
      <c r="L26" s="29"/>
      <c r="M26" s="21"/>
      <c r="N26" s="21"/>
      <c r="O26" s="21"/>
      <c r="Q26" s="34"/>
    </row>
    <row r="27" spans="1:23" x14ac:dyDescent="0.2">
      <c r="A27" s="225" t="s">
        <v>34</v>
      </c>
      <c r="B27" s="226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9"/>
        <v>0</v>
      </c>
      <c r="L27" s="21"/>
      <c r="M27" s="21"/>
      <c r="N27" s="21"/>
      <c r="O27" s="21"/>
      <c r="P27" s="33"/>
    </row>
    <row r="28" spans="1:23" x14ac:dyDescent="0.2">
      <c r="A28" s="225"/>
      <c r="B28" s="226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3" x14ac:dyDescent="0.2">
      <c r="A29" s="237" t="s">
        <v>39</v>
      </c>
      <c r="B29" s="238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3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3" x14ac:dyDescent="0.2">
      <c r="A31" s="251"/>
      <c r="B31" s="252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3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4" x14ac:dyDescent="0.2">
      <c r="A33" s="225" t="s">
        <v>42</v>
      </c>
      <c r="B33" s="226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4" x14ac:dyDescent="0.2">
      <c r="A34" s="225" t="s">
        <v>43</v>
      </c>
      <c r="B34" s="226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4" x14ac:dyDescent="0.2">
      <c r="A35" s="245" t="s">
        <v>44</v>
      </c>
      <c r="B35" s="246"/>
      <c r="C35" s="65"/>
      <c r="D35" s="114"/>
      <c r="E35" s="129">
        <f>ROUND(SUM(E33:E34),0)</f>
        <v>0</v>
      </c>
      <c r="F35" s="129">
        <f t="shared" ref="F35:I35" si="10">ROUND(SUM(F33:F34),0)</f>
        <v>0</v>
      </c>
      <c r="G35" s="129">
        <f t="shared" si="10"/>
        <v>0</v>
      </c>
      <c r="H35" s="129">
        <f t="shared" si="10"/>
        <v>0</v>
      </c>
      <c r="I35" s="129">
        <f t="shared" si="10"/>
        <v>0</v>
      </c>
      <c r="J35" s="131">
        <f>SUM(E35:I35)</f>
        <v>0</v>
      </c>
    </row>
    <row r="36" spans="1:24" x14ac:dyDescent="0.2">
      <c r="A36" s="227"/>
      <c r="B36" s="228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4" x14ac:dyDescent="0.2">
      <c r="A37" s="227" t="s">
        <v>45</v>
      </c>
      <c r="B37" s="228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4" x14ac:dyDescent="0.2">
      <c r="A38" s="225" t="s">
        <v>46</v>
      </c>
      <c r="B38" s="226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</row>
    <row r="39" spans="1:24" x14ac:dyDescent="0.2">
      <c r="A39" s="225" t="s">
        <v>47</v>
      </c>
      <c r="B39" s="226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4" x14ac:dyDescent="0.2">
      <c r="A40" s="245" t="s">
        <v>48</v>
      </c>
      <c r="B40" s="246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4" x14ac:dyDescent="0.2">
      <c r="A41" s="253"/>
      <c r="B41" s="254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4" ht="12.75" customHeight="1" x14ac:dyDescent="0.2">
      <c r="A42" s="227" t="s">
        <v>49</v>
      </c>
      <c r="B42" s="228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4" ht="12.75" customHeight="1" x14ac:dyDescent="0.2">
      <c r="A43" s="225" t="s">
        <v>50</v>
      </c>
      <c r="B43" s="226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>ROUND(SUM(E43:I43),0)</f>
        <v>0</v>
      </c>
      <c r="L43" s="21"/>
      <c r="M43" s="21"/>
      <c r="N43" s="21"/>
      <c r="O43" s="21"/>
      <c r="P43" s="31"/>
    </row>
    <row r="44" spans="1:24" ht="12.75" customHeight="1" x14ac:dyDescent="0.2">
      <c r="A44" s="225" t="s">
        <v>51</v>
      </c>
      <c r="B44" s="226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ref="J44:J57" si="11">ROUND(SUM(E44:I44),0)</f>
        <v>0</v>
      </c>
      <c r="L44" s="21"/>
      <c r="M44" s="21"/>
      <c r="N44" s="21"/>
      <c r="O44" s="21"/>
      <c r="P44" s="31"/>
    </row>
    <row r="45" spans="1:24" ht="12.75" customHeight="1" x14ac:dyDescent="0.2">
      <c r="A45" s="225" t="s">
        <v>52</v>
      </c>
      <c r="B45" s="226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1"/>
        <v>0</v>
      </c>
      <c r="L45" s="21"/>
      <c r="M45" s="21"/>
      <c r="N45" s="21"/>
      <c r="O45" s="21"/>
      <c r="P45" s="31"/>
    </row>
    <row r="46" spans="1:24" ht="12.75" customHeight="1" x14ac:dyDescent="0.2">
      <c r="A46" s="225" t="s">
        <v>53</v>
      </c>
      <c r="B46" s="226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1"/>
        <v>0</v>
      </c>
      <c r="L46" s="21"/>
      <c r="M46" s="21"/>
      <c r="N46" s="21"/>
      <c r="O46" s="21"/>
      <c r="P46" s="31"/>
    </row>
    <row r="47" spans="1:24" ht="12.75" customHeight="1" x14ac:dyDescent="0.2">
      <c r="A47" s="225" t="s">
        <v>54</v>
      </c>
      <c r="B47" s="226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1"/>
        <v>0</v>
      </c>
      <c r="L47" s="21"/>
      <c r="M47" s="21"/>
      <c r="N47" s="21"/>
      <c r="O47" s="21"/>
    </row>
    <row r="48" spans="1:24" ht="12.75" customHeight="1" x14ac:dyDescent="0.2">
      <c r="A48" s="245" t="s">
        <v>55</v>
      </c>
      <c r="B48" s="246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1"/>
        <v>0</v>
      </c>
      <c r="L48" s="22"/>
      <c r="M48" s="21"/>
      <c r="N48" s="21"/>
      <c r="O48" s="21"/>
      <c r="P48" s="61"/>
    </row>
    <row r="49" spans="1:25" ht="12.75" customHeight="1" x14ac:dyDescent="0.2">
      <c r="A49" s="253"/>
      <c r="B49" s="254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9" t="s">
        <v>56</v>
      </c>
      <c r="B50" s="250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25" t="s">
        <v>57</v>
      </c>
      <c r="B51" s="22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si="11"/>
        <v>0</v>
      </c>
      <c r="L51" s="21"/>
      <c r="M51" s="21"/>
      <c r="N51" s="21"/>
      <c r="O51" s="21"/>
    </row>
    <row r="52" spans="1:25" x14ac:dyDescent="0.2">
      <c r="A52" s="225" t="s">
        <v>58</v>
      </c>
      <c r="B52" s="22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1"/>
        <v>0</v>
      </c>
      <c r="L52" s="21"/>
      <c r="M52" s="21"/>
      <c r="N52" s="21"/>
      <c r="O52" s="21"/>
    </row>
    <row r="53" spans="1:25" x14ac:dyDescent="0.2">
      <c r="A53" s="225" t="s">
        <v>59</v>
      </c>
      <c r="B53" s="226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1"/>
        <v>0</v>
      </c>
      <c r="L53" s="21"/>
      <c r="M53" s="21"/>
      <c r="N53" s="21"/>
      <c r="O53" s="21"/>
    </row>
    <row r="54" spans="1:25" x14ac:dyDescent="0.2">
      <c r="A54" s="225"/>
      <c r="B54" s="226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1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25" t="s">
        <v>61</v>
      </c>
      <c r="B55" s="226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1"/>
        <v>0</v>
      </c>
      <c r="L55" s="16">
        <f>369.65*1.05</f>
        <v>388.13249999999999</v>
      </c>
      <c r="M55" s="9">
        <v>24</v>
      </c>
      <c r="N55" s="21"/>
      <c r="O55" s="23"/>
      <c r="P55" s="31"/>
      <c r="Y55" s="70"/>
    </row>
    <row r="56" spans="1:25" x14ac:dyDescent="0.2">
      <c r="A56" s="225" t="s">
        <v>62</v>
      </c>
      <c r="B56" s="226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1"/>
        <v>0</v>
      </c>
      <c r="O56" s="24"/>
      <c r="P56" s="31"/>
    </row>
    <row r="57" spans="1:25" x14ac:dyDescent="0.2">
      <c r="A57" s="245" t="s">
        <v>63</v>
      </c>
      <c r="B57" s="246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1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71" t="s">
        <v>64</v>
      </c>
      <c r="B59" s="272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62" t="s">
        <v>99</v>
      </c>
      <c r="B60" s="263"/>
      <c r="C60" s="107"/>
      <c r="D60" s="8"/>
      <c r="E60" s="28">
        <f>ROUND(E59-E35-E48-E54-E55,0)</f>
        <v>0</v>
      </c>
      <c r="F60" s="28">
        <f t="shared" ref="F60:I60" si="12">ROUND(F59-F35-F48-F54-F55,0)</f>
        <v>0</v>
      </c>
      <c r="G60" s="28">
        <f t="shared" si="12"/>
        <v>0</v>
      </c>
      <c r="H60" s="28">
        <f t="shared" si="12"/>
        <v>0</v>
      </c>
      <c r="I60" s="28">
        <f t="shared" si="12"/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64" t="s">
        <v>66</v>
      </c>
      <c r="B61" s="265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55" t="s">
        <v>67</v>
      </c>
      <c r="B62" s="256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57" t="s">
        <v>68</v>
      </c>
      <c r="B63" s="258"/>
      <c r="C63" s="258"/>
      <c r="D63" s="258"/>
      <c r="E63" s="258"/>
      <c r="F63" s="258"/>
      <c r="G63" s="258"/>
      <c r="H63" s="258"/>
      <c r="I63" s="259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103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60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34:B34"/>
    <mergeCell ref="A35:B35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P17:W17"/>
    <mergeCell ref="L38:X38"/>
    <mergeCell ref="A17:B17"/>
    <mergeCell ref="A1:J1"/>
    <mergeCell ref="A7:J7"/>
    <mergeCell ref="L7:M7"/>
    <mergeCell ref="A8:B10"/>
    <mergeCell ref="E8:J8"/>
    <mergeCell ref="L10:M10"/>
    <mergeCell ref="A11:B11"/>
    <mergeCell ref="A13:B13"/>
    <mergeCell ref="A14:B14"/>
    <mergeCell ref="A15:B15"/>
    <mergeCell ref="A16:B16"/>
    <mergeCell ref="A29:B29"/>
    <mergeCell ref="A18:B18"/>
  </mergeCells>
  <phoneticPr fontId="3" type="noConversion"/>
  <hyperlinks>
    <hyperlink ref="S21" r:id="rId1" display="https://hr.ucf.edu/document/payroll-guidelines/" xr:uid="{ABE1886E-AE97-48FD-AF5B-3C0ABFC15A1C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2D4A-7359-4F90-9085-1D981E8D6DFD}">
  <sheetPr codeName="Sheet5">
    <pageSetUpPr fitToPage="1"/>
  </sheetPr>
  <dimension ref="A1:Z599"/>
  <sheetViews>
    <sheetView topLeftCell="A9" zoomScale="90" zoomScaleNormal="90" workbookViewId="0">
      <selection activeCell="E40" sqref="E40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10.7109375" bestFit="1" customWidth="1"/>
    <col min="16" max="16" width="12.28515625" customWidth="1"/>
    <col min="17" max="17" width="10.7109375" customWidth="1"/>
    <col min="18" max="18" width="11.140625" customWidth="1"/>
    <col min="19" max="19" width="11" customWidth="1"/>
    <col min="20" max="20" width="10.85546875" customWidth="1"/>
    <col min="21" max="22" width="10.140625" customWidth="1"/>
    <col min="23" max="23" width="10" customWidth="1"/>
    <col min="24" max="24" width="10.140625" customWidth="1"/>
    <col min="25" max="25" width="10" customWidth="1"/>
    <col min="26" max="26" width="9.7109375" customWidth="1"/>
  </cols>
  <sheetData>
    <row r="1" spans="1:26" ht="15" x14ac:dyDescent="0.25">
      <c r="A1" s="224" t="s">
        <v>69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29" t="s">
        <v>6</v>
      </c>
      <c r="B7" s="230"/>
      <c r="C7" s="230"/>
      <c r="D7" s="230"/>
      <c r="E7" s="230"/>
      <c r="F7" s="231"/>
      <c r="G7" s="231"/>
      <c r="H7" s="231"/>
      <c r="I7" s="231"/>
      <c r="J7" s="232"/>
      <c r="L7" s="266" t="s">
        <v>71</v>
      </c>
      <c r="M7" s="267"/>
      <c r="N7" s="168"/>
      <c r="P7" s="74" t="s">
        <v>72</v>
      </c>
    </row>
    <row r="8" spans="1:26" x14ac:dyDescent="0.2">
      <c r="A8" s="233" t="s">
        <v>7</v>
      </c>
      <c r="B8" s="234"/>
      <c r="C8" s="110"/>
      <c r="D8" s="108"/>
      <c r="E8" s="234" t="s">
        <v>8</v>
      </c>
      <c r="F8" s="235"/>
      <c r="G8" s="235"/>
      <c r="H8" s="235"/>
      <c r="I8" s="235"/>
      <c r="J8" s="236"/>
      <c r="P8" s="117" t="s">
        <v>73</v>
      </c>
    </row>
    <row r="9" spans="1:26" x14ac:dyDescent="0.2">
      <c r="A9" s="233"/>
      <c r="B9" s="234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33"/>
      <c r="B10" s="234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68"/>
      <c r="M10" s="268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27" t="s">
        <v>21</v>
      </c>
      <c r="B11" s="228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43" t="s">
        <v>9</v>
      </c>
      <c r="Q11" s="43" t="s">
        <v>10</v>
      </c>
      <c r="R11" s="43" t="s">
        <v>11</v>
      </c>
      <c r="S11" s="43" t="s">
        <v>12</v>
      </c>
      <c r="T11" s="43" t="s">
        <v>13</v>
      </c>
      <c r="V11" s="43" t="s">
        <v>9</v>
      </c>
      <c r="W11" s="43" t="s">
        <v>10</v>
      </c>
      <c r="X11" s="43" t="s">
        <v>11</v>
      </c>
      <c r="Y11" s="43" t="s">
        <v>12</v>
      </c>
      <c r="Z11" s="43" t="s">
        <v>13</v>
      </c>
    </row>
    <row r="12" spans="1:26" x14ac:dyDescent="0.2">
      <c r="A12" s="225"/>
      <c r="B12" s="226"/>
      <c r="C12" s="79">
        <v>0</v>
      </c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'!$B$2&gt;=2,TRUE),E12*1.03,0),2)</f>
        <v>0</v>
      </c>
      <c r="G12" s="27">
        <f>ROUND(IF(AND('PI Budget '!$B$2&gt;=3,TRUE),F12*1.03,0),2)</f>
        <v>0</v>
      </c>
      <c r="H12" s="27">
        <f>ROUND(IF(AND('PI Budget '!$B$2&gt;=4,TRUE),G12*1.03,0),2)</f>
        <v>0</v>
      </c>
      <c r="I12" s="27">
        <f>ROUND(IF(AND('PI Budget '!$B$2&gt;=5,TRUE),H12*1.03,0),2)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19">
        <f t="shared" ref="P12" si="4">N12</f>
        <v>0</v>
      </c>
      <c r="Q12" s="119">
        <f t="shared" ref="Q12:T12" si="5">P12*1.03</f>
        <v>0</v>
      </c>
      <c r="R12" s="119">
        <f t="shared" si="5"/>
        <v>0</v>
      </c>
      <c r="S12" s="119">
        <f t="shared" si="5"/>
        <v>0</v>
      </c>
      <c r="T12" s="119">
        <f t="shared" si="5"/>
        <v>0</v>
      </c>
      <c r="V12" s="68" t="e">
        <f t="shared" ref="V12:Z12" si="6">SUM(E12/P12)</f>
        <v>#DIV/0!</v>
      </c>
      <c r="W12" s="68" t="e">
        <f t="shared" si="6"/>
        <v>#DIV/0!</v>
      </c>
      <c r="X12" s="68" t="e">
        <f t="shared" si="6"/>
        <v>#DIV/0!</v>
      </c>
      <c r="Y12" s="68" t="e">
        <f t="shared" si="6"/>
        <v>#DIV/0!</v>
      </c>
      <c r="Z12" s="68" t="e">
        <f t="shared" si="6"/>
        <v>#DIV/0!</v>
      </c>
    </row>
    <row r="13" spans="1:26" x14ac:dyDescent="0.2">
      <c r="A13" s="225"/>
      <c r="B13" s="226"/>
      <c r="C13" s="79"/>
      <c r="D13" s="82"/>
      <c r="E13" s="27"/>
      <c r="F13" s="27"/>
      <c r="G13" s="27"/>
      <c r="H13" s="27"/>
      <c r="I13" s="27"/>
      <c r="J13" s="90"/>
      <c r="L13" s="21"/>
      <c r="M13" s="21"/>
      <c r="N13" s="21"/>
      <c r="O13" s="21"/>
    </row>
    <row r="14" spans="1:26" x14ac:dyDescent="0.2">
      <c r="A14" s="237" t="s">
        <v>25</v>
      </c>
      <c r="B14" s="238"/>
      <c r="C14" s="62"/>
      <c r="D14" s="62"/>
      <c r="E14" s="27">
        <f>ROUND(SUM(E12:E13),0)</f>
        <v>0</v>
      </c>
      <c r="F14" s="27">
        <f>ROUND(SUM(F12:F13),0)</f>
        <v>0</v>
      </c>
      <c r="G14" s="27">
        <f t="shared" ref="G14:I14" si="7">ROUND(SUM(G12:G13),0)</f>
        <v>0</v>
      </c>
      <c r="H14" s="27">
        <f t="shared" si="7"/>
        <v>0</v>
      </c>
      <c r="I14" s="27">
        <f t="shared" si="7"/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27" t="s">
        <v>26</v>
      </c>
      <c r="B15" s="228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39" t="s">
        <v>29</v>
      </c>
      <c r="B16" s="240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2" x14ac:dyDescent="0.2">
      <c r="A17" s="225" t="s">
        <v>30</v>
      </c>
      <c r="B17" s="226"/>
      <c r="C17" s="79"/>
      <c r="D17" s="113">
        <v>0</v>
      </c>
      <c r="E17" s="27">
        <f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8">ROUND(SUM(E17:I17),0)</f>
        <v>0</v>
      </c>
      <c r="L17" s="17">
        <v>24000</v>
      </c>
      <c r="M17" s="9">
        <v>12</v>
      </c>
      <c r="N17" s="21"/>
      <c r="O17" s="21"/>
      <c r="P17" s="269" t="s">
        <v>79</v>
      </c>
      <c r="Q17" s="269"/>
      <c r="R17" s="269"/>
      <c r="S17" s="269"/>
      <c r="T17" s="269"/>
      <c r="U17" s="269"/>
      <c r="V17" s="269"/>
    </row>
    <row r="18" spans="1:22" x14ac:dyDescent="0.2">
      <c r="A18" s="225" t="s">
        <v>32</v>
      </c>
      <c r="B18" s="226"/>
      <c r="C18" s="79"/>
      <c r="D18" s="113">
        <v>0</v>
      </c>
      <c r="E18" s="27">
        <f t="shared" ref="E18:E20" si="9">ROUND(L18*D18*C18,0)</f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'!$B$2&gt;=5,TRUE),H18*1.03,0),2)</f>
        <v>0</v>
      </c>
      <c r="J18" s="92">
        <f t="shared" si="8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2" x14ac:dyDescent="0.2">
      <c r="A19" s="225" t="s">
        <v>33</v>
      </c>
      <c r="B19" s="226"/>
      <c r="C19" s="79"/>
      <c r="D19" s="113">
        <v>0</v>
      </c>
      <c r="E19" s="27">
        <f t="shared" si="9"/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8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2" x14ac:dyDescent="0.2">
      <c r="A20" s="225" t="s">
        <v>34</v>
      </c>
      <c r="B20" s="226"/>
      <c r="C20" s="79"/>
      <c r="D20" s="113">
        <v>0</v>
      </c>
      <c r="E20" s="27">
        <f t="shared" si="9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'!$B$2&gt;=5,TRUE),H20*1.03,0),2)</f>
        <v>0</v>
      </c>
      <c r="J20" s="92">
        <f t="shared" si="8"/>
        <v>0</v>
      </c>
      <c r="L20" s="17">
        <v>0</v>
      </c>
      <c r="M20" s="9">
        <v>0</v>
      </c>
      <c r="N20" s="21"/>
      <c r="O20" s="21"/>
      <c r="Q20" s="34"/>
    </row>
    <row r="21" spans="1:22" x14ac:dyDescent="0.2">
      <c r="A21" s="225"/>
      <c r="B21" s="226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2" x14ac:dyDescent="0.2">
      <c r="A22" s="237" t="s">
        <v>35</v>
      </c>
      <c r="B22" s="238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2" x14ac:dyDescent="0.2">
      <c r="A23" s="249" t="s">
        <v>36</v>
      </c>
      <c r="B23" s="250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2" x14ac:dyDescent="0.2">
      <c r="A24" s="225" t="s">
        <v>37</v>
      </c>
      <c r="B24" s="226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2" x14ac:dyDescent="0.2">
      <c r="A25" s="239" t="s">
        <v>29</v>
      </c>
      <c r="B25" s="240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10">ROUND(SUM(E25:I25),0)</f>
        <v>0</v>
      </c>
      <c r="L25" s="29"/>
      <c r="M25" s="21"/>
      <c r="N25" s="21"/>
      <c r="O25" s="21"/>
      <c r="P25" s="33"/>
      <c r="Q25" s="34"/>
    </row>
    <row r="26" spans="1:22" x14ac:dyDescent="0.2">
      <c r="A26" s="225" t="s">
        <v>38</v>
      </c>
      <c r="B26" s="226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10"/>
        <v>0</v>
      </c>
      <c r="L26" s="29"/>
      <c r="M26" s="21"/>
      <c r="N26" s="21"/>
      <c r="O26" s="21"/>
      <c r="Q26" s="34"/>
    </row>
    <row r="27" spans="1:22" x14ac:dyDescent="0.2">
      <c r="A27" s="225" t="s">
        <v>34</v>
      </c>
      <c r="B27" s="226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10"/>
        <v>0</v>
      </c>
      <c r="L27" s="21"/>
      <c r="M27" s="21"/>
      <c r="N27" s="21"/>
      <c r="O27" s="21"/>
      <c r="P27" s="33"/>
    </row>
    <row r="28" spans="1:22" x14ac:dyDescent="0.2">
      <c r="A28" s="225"/>
      <c r="B28" s="226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2" x14ac:dyDescent="0.2">
      <c r="A29" s="237" t="s">
        <v>39</v>
      </c>
      <c r="B29" s="238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2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2" x14ac:dyDescent="0.2">
      <c r="A31" s="251"/>
      <c r="B31" s="252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2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2" x14ac:dyDescent="0.2">
      <c r="A33" s="225" t="s">
        <v>42</v>
      </c>
      <c r="B33" s="226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2" x14ac:dyDescent="0.2">
      <c r="A34" s="225" t="s">
        <v>43</v>
      </c>
      <c r="B34" s="226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2" x14ac:dyDescent="0.2">
      <c r="A35" s="245" t="s">
        <v>44</v>
      </c>
      <c r="B35" s="246"/>
      <c r="C35" s="65"/>
      <c r="D35" s="114"/>
      <c r="E35" s="129">
        <f>ROUND(SUM(E33:E34),0)</f>
        <v>0</v>
      </c>
      <c r="F35" s="129">
        <f t="shared" ref="F35:I35" si="11">ROUND(SUM(F33:F34),0)</f>
        <v>0</v>
      </c>
      <c r="G35" s="129">
        <f t="shared" si="11"/>
        <v>0</v>
      </c>
      <c r="H35" s="129">
        <f t="shared" si="11"/>
        <v>0</v>
      </c>
      <c r="I35" s="129">
        <f t="shared" si="11"/>
        <v>0</v>
      </c>
      <c r="J35" s="131">
        <f>SUM(E35:I35)</f>
        <v>0</v>
      </c>
    </row>
    <row r="36" spans="1:22" x14ac:dyDescent="0.2">
      <c r="A36" s="227"/>
      <c r="B36" s="228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2" x14ac:dyDescent="0.2">
      <c r="A37" s="227" t="s">
        <v>45</v>
      </c>
      <c r="B37" s="228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2" x14ac:dyDescent="0.2">
      <c r="A38" s="225" t="s">
        <v>46</v>
      </c>
      <c r="B38" s="226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</row>
    <row r="39" spans="1:22" x14ac:dyDescent="0.2">
      <c r="A39" s="225" t="s">
        <v>47</v>
      </c>
      <c r="B39" s="226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2" x14ac:dyDescent="0.2">
      <c r="A40" s="245" t="s">
        <v>48</v>
      </c>
      <c r="B40" s="246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2" x14ac:dyDescent="0.2">
      <c r="A41" s="253"/>
      <c r="B41" s="254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2" ht="12.75" customHeight="1" x14ac:dyDescent="0.2">
      <c r="A42" s="227" t="s">
        <v>49</v>
      </c>
      <c r="B42" s="228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2" ht="12.75" customHeight="1" x14ac:dyDescent="0.2">
      <c r="A43" s="225" t="s">
        <v>50</v>
      </c>
      <c r="B43" s="226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 t="shared" ref="J43:J48" si="12">ROUND(SUM(E43:I43),0)</f>
        <v>0</v>
      </c>
      <c r="L43" s="21"/>
      <c r="M43" s="21"/>
      <c r="N43" s="21"/>
      <c r="O43" s="21"/>
      <c r="P43" s="31"/>
    </row>
    <row r="44" spans="1:22" ht="12.75" customHeight="1" x14ac:dyDescent="0.2">
      <c r="A44" s="225" t="s">
        <v>51</v>
      </c>
      <c r="B44" s="226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si="12"/>
        <v>0</v>
      </c>
      <c r="L44" s="21"/>
      <c r="M44" s="21"/>
      <c r="N44" s="21"/>
      <c r="O44" s="21"/>
      <c r="P44" s="31"/>
    </row>
    <row r="45" spans="1:22" ht="12.75" customHeight="1" x14ac:dyDescent="0.2">
      <c r="A45" s="225" t="s">
        <v>52</v>
      </c>
      <c r="B45" s="226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2"/>
        <v>0</v>
      </c>
      <c r="L45" s="21"/>
      <c r="M45" s="21"/>
      <c r="N45" s="21"/>
      <c r="O45" s="21"/>
      <c r="P45" s="31"/>
    </row>
    <row r="46" spans="1:22" ht="12.75" customHeight="1" x14ac:dyDescent="0.2">
      <c r="A46" s="225" t="s">
        <v>53</v>
      </c>
      <c r="B46" s="226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2"/>
        <v>0</v>
      </c>
      <c r="L46" s="21"/>
      <c r="M46" s="21"/>
      <c r="N46" s="21"/>
      <c r="O46" s="21"/>
      <c r="P46" s="31"/>
    </row>
    <row r="47" spans="1:22" ht="12.75" customHeight="1" x14ac:dyDescent="0.2">
      <c r="A47" s="225" t="s">
        <v>54</v>
      </c>
      <c r="B47" s="226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2"/>
        <v>0</v>
      </c>
      <c r="L47" s="21"/>
      <c r="M47" s="21"/>
      <c r="N47" s="21"/>
      <c r="O47" s="21"/>
    </row>
    <row r="48" spans="1:22" ht="12.75" customHeight="1" x14ac:dyDescent="0.2">
      <c r="A48" s="245" t="s">
        <v>55</v>
      </c>
      <c r="B48" s="246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2"/>
        <v>0</v>
      </c>
      <c r="L48" s="22"/>
      <c r="M48" s="21"/>
      <c r="N48" s="21"/>
      <c r="O48" s="21"/>
      <c r="P48" s="61"/>
    </row>
    <row r="49" spans="1:25" ht="12.75" customHeight="1" x14ac:dyDescent="0.2">
      <c r="A49" s="253"/>
      <c r="B49" s="254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9" t="s">
        <v>56</v>
      </c>
      <c r="B50" s="250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25" t="s">
        <v>57</v>
      </c>
      <c r="B51" s="22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ref="J51:J57" si="13">ROUND(SUM(E51:I51),0)</f>
        <v>0</v>
      </c>
      <c r="L51" s="21"/>
      <c r="M51" s="21"/>
      <c r="N51" s="21"/>
      <c r="O51" s="21"/>
    </row>
    <row r="52" spans="1:25" x14ac:dyDescent="0.2">
      <c r="A52" s="225" t="s">
        <v>58</v>
      </c>
      <c r="B52" s="22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3"/>
        <v>0</v>
      </c>
      <c r="L52" s="21"/>
      <c r="M52" s="21"/>
      <c r="N52" s="21"/>
      <c r="O52" s="21"/>
    </row>
    <row r="53" spans="1:25" x14ac:dyDescent="0.2">
      <c r="A53" s="225" t="s">
        <v>59</v>
      </c>
      <c r="B53" s="226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3"/>
        <v>0</v>
      </c>
      <c r="L53" s="21"/>
      <c r="M53" s="21"/>
      <c r="N53" s="21"/>
      <c r="O53" s="21"/>
    </row>
    <row r="54" spans="1:25" x14ac:dyDescent="0.2">
      <c r="A54" s="225"/>
      <c r="B54" s="226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3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25" t="s">
        <v>61</v>
      </c>
      <c r="B55" s="226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3"/>
        <v>0</v>
      </c>
      <c r="L55" s="16">
        <f>369.65*1.05</f>
        <v>388.13249999999999</v>
      </c>
      <c r="M55" s="9">
        <v>24</v>
      </c>
      <c r="N55" s="21"/>
      <c r="O55" s="23"/>
      <c r="P55" s="31"/>
      <c r="Y55" s="70"/>
    </row>
    <row r="56" spans="1:25" x14ac:dyDescent="0.2">
      <c r="A56" s="225" t="s">
        <v>62</v>
      </c>
      <c r="B56" s="226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3"/>
        <v>0</v>
      </c>
      <c r="O56" s="24"/>
      <c r="P56" s="31"/>
    </row>
    <row r="57" spans="1:25" x14ac:dyDescent="0.2">
      <c r="A57" s="245" t="s">
        <v>63</v>
      </c>
      <c r="B57" s="246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3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71" t="s">
        <v>64</v>
      </c>
      <c r="B59" s="272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62" t="s">
        <v>99</v>
      </c>
      <c r="B60" s="263"/>
      <c r="C60" s="107"/>
      <c r="D60" s="8"/>
      <c r="E60" s="28">
        <f>ROUND(E59-E35-E48-E54-E55,0)</f>
        <v>0</v>
      </c>
      <c r="F60" s="28">
        <f t="shared" ref="F60:I60" si="14">ROUND(F59-F35-F48-F54-F55,0)</f>
        <v>0</v>
      </c>
      <c r="G60" s="28">
        <f t="shared" si="14"/>
        <v>0</v>
      </c>
      <c r="H60" s="28">
        <f t="shared" si="14"/>
        <v>0</v>
      </c>
      <c r="I60" s="28">
        <f t="shared" si="14"/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64" t="s">
        <v>66</v>
      </c>
      <c r="B61" s="265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55" t="s">
        <v>67</v>
      </c>
      <c r="B62" s="256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57" t="s">
        <v>68</v>
      </c>
      <c r="B63" s="258"/>
      <c r="C63" s="258"/>
      <c r="D63" s="258"/>
      <c r="E63" s="258"/>
      <c r="F63" s="258"/>
      <c r="G63" s="258"/>
      <c r="H63" s="258"/>
      <c r="I63" s="259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106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60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34:B34"/>
    <mergeCell ref="A35:B35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P17:V17"/>
    <mergeCell ref="L38:V38"/>
    <mergeCell ref="A17:B17"/>
    <mergeCell ref="A1:J1"/>
    <mergeCell ref="A7:J7"/>
    <mergeCell ref="L7:M7"/>
    <mergeCell ref="A8:B10"/>
    <mergeCell ref="E8:J8"/>
    <mergeCell ref="L10:M10"/>
    <mergeCell ref="A11:B11"/>
    <mergeCell ref="A13:B13"/>
    <mergeCell ref="A14:B14"/>
    <mergeCell ref="A15:B15"/>
    <mergeCell ref="A16:B16"/>
    <mergeCell ref="A29:B29"/>
    <mergeCell ref="A18:B18"/>
  </mergeCells>
  <phoneticPr fontId="3" type="noConversion"/>
  <hyperlinks>
    <hyperlink ref="S21" r:id="rId1" display="https://hr.ucf.edu/document/payroll-guidelines/" xr:uid="{3613E73E-2F5B-4F82-AE44-8A705440A0FA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56C9-821D-4B25-A80D-A36AA5EF2115}">
  <sheetPr codeName="Sheet6">
    <pageSetUpPr fitToPage="1"/>
  </sheetPr>
  <dimension ref="A1:Z599"/>
  <sheetViews>
    <sheetView topLeftCell="A8" zoomScale="90" zoomScaleNormal="90" workbookViewId="0">
      <selection activeCell="E40" sqref="E40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10.7109375" bestFit="1" customWidth="1"/>
    <col min="16" max="16" width="12.28515625" customWidth="1"/>
    <col min="17" max="17" width="10.7109375" customWidth="1"/>
    <col min="18" max="18" width="11.140625" customWidth="1"/>
    <col min="19" max="20" width="10.85546875" customWidth="1"/>
    <col min="21" max="22" width="10.140625" customWidth="1"/>
    <col min="23" max="24" width="10.42578125" customWidth="1"/>
    <col min="25" max="25" width="10.140625" customWidth="1"/>
    <col min="26" max="26" width="10" customWidth="1"/>
  </cols>
  <sheetData>
    <row r="1" spans="1:26" ht="15" x14ac:dyDescent="0.25">
      <c r="A1" s="224" t="s">
        <v>69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29" t="s">
        <v>6</v>
      </c>
      <c r="B7" s="230"/>
      <c r="C7" s="230"/>
      <c r="D7" s="230"/>
      <c r="E7" s="230"/>
      <c r="F7" s="231"/>
      <c r="G7" s="231"/>
      <c r="H7" s="231"/>
      <c r="I7" s="231"/>
      <c r="J7" s="232"/>
      <c r="L7" s="266" t="s">
        <v>71</v>
      </c>
      <c r="M7" s="267"/>
      <c r="N7" s="168"/>
      <c r="P7" s="74" t="s">
        <v>72</v>
      </c>
    </row>
    <row r="8" spans="1:26" x14ac:dyDescent="0.2">
      <c r="A8" s="233" t="s">
        <v>7</v>
      </c>
      <c r="B8" s="234"/>
      <c r="C8" s="110"/>
      <c r="D8" s="108"/>
      <c r="E8" s="234" t="s">
        <v>8</v>
      </c>
      <c r="F8" s="235"/>
      <c r="G8" s="235"/>
      <c r="H8" s="235"/>
      <c r="I8" s="235"/>
      <c r="J8" s="236"/>
      <c r="P8" s="117" t="s">
        <v>73</v>
      </c>
    </row>
    <row r="9" spans="1:26" x14ac:dyDescent="0.2">
      <c r="A9" s="233"/>
      <c r="B9" s="234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33"/>
      <c r="B10" s="234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68"/>
      <c r="M10" s="268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27" t="s">
        <v>21</v>
      </c>
      <c r="B11" s="228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43" t="s">
        <v>9</v>
      </c>
      <c r="Q11" s="43" t="s">
        <v>10</v>
      </c>
      <c r="R11" s="43" t="s">
        <v>11</v>
      </c>
      <c r="S11" s="43" t="s">
        <v>12</v>
      </c>
      <c r="T11" s="43" t="s">
        <v>13</v>
      </c>
      <c r="V11" s="43" t="s">
        <v>9</v>
      </c>
      <c r="W11" s="43" t="s">
        <v>10</v>
      </c>
      <c r="X11" s="43" t="s">
        <v>11</v>
      </c>
      <c r="Y11" s="43" t="s">
        <v>12</v>
      </c>
      <c r="Z11" s="43" t="s">
        <v>13</v>
      </c>
    </row>
    <row r="12" spans="1:26" x14ac:dyDescent="0.2">
      <c r="A12" s="225"/>
      <c r="B12" s="226"/>
      <c r="C12" s="79"/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'!$B$2&gt;=2,TRUE),E12*1.03,0),2)</f>
        <v>0</v>
      </c>
      <c r="G12" s="27">
        <f>ROUND(IF(AND('PI Budget '!$B$2&gt;=3,TRUE),F12*1.03,0),2)</f>
        <v>0</v>
      </c>
      <c r="H12" s="27">
        <f>ROUND(IF(AND('PI Budget '!$B$2&gt;=4,TRUE),G12*1.03,0),2)</f>
        <v>0</v>
      </c>
      <c r="I12" s="27">
        <f>ROUND(IF(AND('PI Budget '!$B$2&gt;=5,TRUE),H12*1.03,0),2)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19">
        <f t="shared" ref="P12" si="4">N12</f>
        <v>0</v>
      </c>
      <c r="Q12" s="119">
        <f t="shared" ref="Q12:T12" si="5">P12*1.03</f>
        <v>0</v>
      </c>
      <c r="R12" s="119">
        <f t="shared" si="5"/>
        <v>0</v>
      </c>
      <c r="S12" s="119">
        <f t="shared" si="5"/>
        <v>0</v>
      </c>
      <c r="T12" s="119">
        <f t="shared" si="5"/>
        <v>0</v>
      </c>
      <c r="V12" s="68" t="e">
        <f t="shared" ref="V12:Z12" si="6">SUM(E12/P12)</f>
        <v>#DIV/0!</v>
      </c>
      <c r="W12" s="68" t="e">
        <f t="shared" si="6"/>
        <v>#DIV/0!</v>
      </c>
      <c r="X12" s="68" t="e">
        <f t="shared" si="6"/>
        <v>#DIV/0!</v>
      </c>
      <c r="Y12" s="68" t="e">
        <f t="shared" si="6"/>
        <v>#DIV/0!</v>
      </c>
      <c r="Z12" s="68" t="e">
        <f t="shared" si="6"/>
        <v>#DIV/0!</v>
      </c>
    </row>
    <row r="13" spans="1:26" x14ac:dyDescent="0.2">
      <c r="A13" s="89"/>
      <c r="B13" s="73"/>
      <c r="C13" s="79"/>
      <c r="D13" s="113"/>
      <c r="E13" s="27"/>
      <c r="F13" s="27"/>
      <c r="G13" s="27"/>
      <c r="H13" s="27"/>
      <c r="I13" s="27"/>
      <c r="J13" s="90"/>
      <c r="L13" s="29"/>
      <c r="M13" s="21"/>
      <c r="N13" s="21"/>
      <c r="O13" s="21"/>
      <c r="P13" s="184"/>
      <c r="Q13" s="184"/>
      <c r="R13" s="184"/>
      <c r="S13" s="184"/>
      <c r="T13" s="184"/>
      <c r="V13" s="142"/>
      <c r="W13" s="142"/>
      <c r="X13" s="142"/>
      <c r="Y13" s="142"/>
      <c r="Z13" s="142"/>
    </row>
    <row r="14" spans="1:26" x14ac:dyDescent="0.2">
      <c r="A14" s="237" t="s">
        <v>25</v>
      </c>
      <c r="B14" s="238"/>
      <c r="C14" s="62"/>
      <c r="D14" s="62"/>
      <c r="E14" s="27">
        <f>ROUND(SUM(E12:E12),0)</f>
        <v>0</v>
      </c>
      <c r="F14" s="27">
        <f>ROUND(SUM(F12:F12),0)</f>
        <v>0</v>
      </c>
      <c r="G14" s="27">
        <f t="shared" ref="G14:I14" si="7">ROUND(SUM(G12:G12),0)</f>
        <v>0</v>
      </c>
      <c r="H14" s="27">
        <f t="shared" si="7"/>
        <v>0</v>
      </c>
      <c r="I14" s="27">
        <f t="shared" si="7"/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27" t="s">
        <v>26</v>
      </c>
      <c r="B15" s="228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39" t="s">
        <v>29</v>
      </c>
      <c r="B16" s="240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5" x14ac:dyDescent="0.2">
      <c r="A17" s="225" t="s">
        <v>30</v>
      </c>
      <c r="B17" s="226"/>
      <c r="C17" s="79"/>
      <c r="D17" s="113">
        <v>0</v>
      </c>
      <c r="E17" s="27">
        <f t="shared" ref="E17:E20" si="8"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9">ROUND(SUM(E17:I17),0)</f>
        <v>0</v>
      </c>
      <c r="L17" s="17">
        <v>24000</v>
      </c>
      <c r="M17" s="9">
        <v>12</v>
      </c>
      <c r="N17" s="21"/>
      <c r="O17" s="21"/>
      <c r="P17" s="269" t="s">
        <v>79</v>
      </c>
      <c r="Q17" s="269"/>
      <c r="R17" s="269"/>
      <c r="S17" s="269"/>
      <c r="T17" s="269"/>
      <c r="U17" s="269"/>
      <c r="V17" s="269"/>
      <c r="W17" s="269"/>
      <c r="X17" s="269"/>
      <c r="Y17" s="269"/>
    </row>
    <row r="18" spans="1:25" x14ac:dyDescent="0.2">
      <c r="A18" s="225" t="s">
        <v>32</v>
      </c>
      <c r="B18" s="226"/>
      <c r="C18" s="7"/>
      <c r="D18" s="113">
        <v>0</v>
      </c>
      <c r="E18" s="27">
        <f>ROUND(L18*D18*C19,0)</f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'!$B$2&gt;=5,TRUE),H18*1.03,0),2)</f>
        <v>0</v>
      </c>
      <c r="J18" s="92">
        <f t="shared" si="9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5" x14ac:dyDescent="0.2">
      <c r="A19" s="225" t="s">
        <v>33</v>
      </c>
      <c r="B19" s="226"/>
      <c r="C19" s="79"/>
      <c r="D19" s="113">
        <v>0</v>
      </c>
      <c r="E19" s="27">
        <f>ROUND(L19*D19*C19,0)</f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9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5" x14ac:dyDescent="0.2">
      <c r="A20" s="225" t="s">
        <v>34</v>
      </c>
      <c r="B20" s="226"/>
      <c r="C20" s="79"/>
      <c r="D20" s="113">
        <v>0</v>
      </c>
      <c r="E20" s="27">
        <f t="shared" si="8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'!$B$2&gt;=5,TRUE),H20*1.03,0),2)</f>
        <v>0</v>
      </c>
      <c r="J20" s="92">
        <f t="shared" si="9"/>
        <v>0</v>
      </c>
      <c r="L20" s="17">
        <v>0</v>
      </c>
      <c r="M20" s="9">
        <v>0</v>
      </c>
      <c r="N20" s="21"/>
      <c r="O20" s="21"/>
      <c r="Q20" s="34"/>
    </row>
    <row r="21" spans="1:25" x14ac:dyDescent="0.2">
      <c r="A21" s="225"/>
      <c r="B21" s="226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5" x14ac:dyDescent="0.2">
      <c r="A22" s="237" t="s">
        <v>35</v>
      </c>
      <c r="B22" s="238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5" x14ac:dyDescent="0.2">
      <c r="A23" s="249" t="s">
        <v>36</v>
      </c>
      <c r="B23" s="250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5" x14ac:dyDescent="0.2">
      <c r="A24" s="225" t="s">
        <v>37</v>
      </c>
      <c r="B24" s="226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5" x14ac:dyDescent="0.2">
      <c r="A25" s="239" t="s">
        <v>29</v>
      </c>
      <c r="B25" s="240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10">ROUND(SUM(E25:I25),0)</f>
        <v>0</v>
      </c>
      <c r="L25" s="29"/>
      <c r="M25" s="21"/>
      <c r="N25" s="21"/>
      <c r="O25" s="21"/>
      <c r="P25" s="33"/>
      <c r="Q25" s="34"/>
    </row>
    <row r="26" spans="1:25" x14ac:dyDescent="0.2">
      <c r="A26" s="225" t="s">
        <v>38</v>
      </c>
      <c r="B26" s="226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10"/>
        <v>0</v>
      </c>
      <c r="L26" s="29"/>
      <c r="M26" s="21"/>
      <c r="N26" s="21"/>
      <c r="O26" s="21"/>
      <c r="Q26" s="34"/>
    </row>
    <row r="27" spans="1:25" x14ac:dyDescent="0.2">
      <c r="A27" s="225" t="s">
        <v>34</v>
      </c>
      <c r="B27" s="226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10"/>
        <v>0</v>
      </c>
      <c r="L27" s="21"/>
      <c r="M27" s="21"/>
      <c r="N27" s="21"/>
      <c r="O27" s="21"/>
      <c r="P27" s="33"/>
    </row>
    <row r="28" spans="1:25" x14ac:dyDescent="0.2">
      <c r="A28" s="225"/>
      <c r="B28" s="226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5" x14ac:dyDescent="0.2">
      <c r="A29" s="237" t="s">
        <v>39</v>
      </c>
      <c r="B29" s="238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5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5" x14ac:dyDescent="0.2">
      <c r="A31" s="251"/>
      <c r="B31" s="252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5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0" x14ac:dyDescent="0.2">
      <c r="A33" s="225" t="s">
        <v>42</v>
      </c>
      <c r="B33" s="226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0" x14ac:dyDescent="0.2">
      <c r="A34" s="225" t="s">
        <v>43</v>
      </c>
      <c r="B34" s="226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0" x14ac:dyDescent="0.2">
      <c r="A35" s="245" t="s">
        <v>44</v>
      </c>
      <c r="B35" s="246"/>
      <c r="C35" s="65"/>
      <c r="D35" s="114"/>
      <c r="E35" s="129">
        <f>ROUND(SUM(E33:E34),0)</f>
        <v>0</v>
      </c>
      <c r="F35" s="129">
        <f t="shared" ref="F35:I35" si="11">ROUND(SUM(F33:F34),0)</f>
        <v>0</v>
      </c>
      <c r="G35" s="129">
        <f t="shared" si="11"/>
        <v>0</v>
      </c>
      <c r="H35" s="129">
        <f t="shared" si="11"/>
        <v>0</v>
      </c>
      <c r="I35" s="129">
        <f t="shared" si="11"/>
        <v>0</v>
      </c>
      <c r="J35" s="131">
        <f>SUM(E35:I35)</f>
        <v>0</v>
      </c>
    </row>
    <row r="36" spans="1:20" x14ac:dyDescent="0.2">
      <c r="A36" s="227"/>
      <c r="B36" s="228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0" x14ac:dyDescent="0.2">
      <c r="A37" s="227" t="s">
        <v>45</v>
      </c>
      <c r="B37" s="228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0" x14ac:dyDescent="0.2">
      <c r="A38" s="225" t="s">
        <v>46</v>
      </c>
      <c r="B38" s="226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70"/>
      <c r="M38" s="270"/>
      <c r="N38" s="270"/>
      <c r="O38" s="270"/>
      <c r="P38" s="270"/>
      <c r="Q38" s="270"/>
      <c r="R38" s="270"/>
      <c r="S38" s="270"/>
      <c r="T38" s="270"/>
    </row>
    <row r="39" spans="1:20" x14ac:dyDescent="0.2">
      <c r="A39" s="225" t="s">
        <v>47</v>
      </c>
      <c r="B39" s="226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0" x14ac:dyDescent="0.2">
      <c r="A40" s="245" t="s">
        <v>48</v>
      </c>
      <c r="B40" s="246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0" x14ac:dyDescent="0.2">
      <c r="A41" s="253"/>
      <c r="B41" s="254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0" ht="12.75" customHeight="1" x14ac:dyDescent="0.2">
      <c r="A42" s="227" t="s">
        <v>49</v>
      </c>
      <c r="B42" s="228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0" ht="12.75" customHeight="1" x14ac:dyDescent="0.2">
      <c r="A43" s="225" t="s">
        <v>50</v>
      </c>
      <c r="B43" s="226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>ROUND(SUM(E43:I43),0)</f>
        <v>0</v>
      </c>
      <c r="L43" s="21"/>
      <c r="M43" s="21"/>
      <c r="N43" s="21"/>
      <c r="O43" s="21"/>
      <c r="P43" s="31"/>
    </row>
    <row r="44" spans="1:20" ht="12.75" customHeight="1" x14ac:dyDescent="0.2">
      <c r="A44" s="225" t="s">
        <v>51</v>
      </c>
      <c r="B44" s="226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ref="J44:J57" si="12">ROUND(SUM(E44:I44),0)</f>
        <v>0</v>
      </c>
      <c r="L44" s="21"/>
      <c r="M44" s="21"/>
      <c r="N44" s="21"/>
      <c r="O44" s="21"/>
      <c r="P44" s="31"/>
    </row>
    <row r="45" spans="1:20" ht="12.75" customHeight="1" x14ac:dyDescent="0.2">
      <c r="A45" s="225" t="s">
        <v>52</v>
      </c>
      <c r="B45" s="226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2"/>
        <v>0</v>
      </c>
      <c r="L45" s="21"/>
      <c r="M45" s="21"/>
      <c r="N45" s="21"/>
      <c r="O45" s="21"/>
      <c r="P45" s="31"/>
    </row>
    <row r="46" spans="1:20" ht="12.75" customHeight="1" x14ac:dyDescent="0.2">
      <c r="A46" s="225" t="s">
        <v>53</v>
      </c>
      <c r="B46" s="226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2"/>
        <v>0</v>
      </c>
      <c r="L46" s="21"/>
      <c r="M46" s="21"/>
      <c r="N46" s="21"/>
      <c r="O46" s="21"/>
      <c r="P46" s="31"/>
    </row>
    <row r="47" spans="1:20" ht="12.75" customHeight="1" x14ac:dyDescent="0.2">
      <c r="A47" s="225" t="s">
        <v>54</v>
      </c>
      <c r="B47" s="226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2"/>
        <v>0</v>
      </c>
      <c r="L47" s="21"/>
      <c r="M47" s="21"/>
      <c r="N47" s="21"/>
      <c r="O47" s="21"/>
    </row>
    <row r="48" spans="1:20" ht="12.75" customHeight="1" x14ac:dyDescent="0.2">
      <c r="A48" s="245" t="s">
        <v>55</v>
      </c>
      <c r="B48" s="246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2"/>
        <v>0</v>
      </c>
      <c r="L48" s="22"/>
      <c r="M48" s="21"/>
      <c r="N48" s="21"/>
      <c r="O48" s="21"/>
      <c r="P48" s="61"/>
    </row>
    <row r="49" spans="1:25" ht="12.75" customHeight="1" x14ac:dyDescent="0.2">
      <c r="A49" s="253"/>
      <c r="B49" s="254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9" t="s">
        <v>56</v>
      </c>
      <c r="B50" s="250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25" t="s">
        <v>57</v>
      </c>
      <c r="B51" s="22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si="12"/>
        <v>0</v>
      </c>
      <c r="L51" s="21"/>
      <c r="M51" s="21"/>
      <c r="N51" s="21"/>
      <c r="O51" s="21"/>
    </row>
    <row r="52" spans="1:25" x14ac:dyDescent="0.2">
      <c r="A52" s="225" t="s">
        <v>58</v>
      </c>
      <c r="B52" s="22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2"/>
        <v>0</v>
      </c>
      <c r="L52" s="21"/>
      <c r="M52" s="21"/>
      <c r="N52" s="21"/>
      <c r="O52" s="21"/>
    </row>
    <row r="53" spans="1:25" x14ac:dyDescent="0.2">
      <c r="A53" s="225" t="s">
        <v>59</v>
      </c>
      <c r="B53" s="226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2"/>
        <v>0</v>
      </c>
      <c r="L53" s="21"/>
      <c r="M53" s="21"/>
      <c r="N53" s="21"/>
      <c r="O53" s="21"/>
    </row>
    <row r="54" spans="1:25" x14ac:dyDescent="0.2">
      <c r="A54" s="225"/>
      <c r="B54" s="226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2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25" t="s">
        <v>61</v>
      </c>
      <c r="B55" s="226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2"/>
        <v>0</v>
      </c>
      <c r="L55" s="16">
        <f>369.65*1.05</f>
        <v>388.13249999999999</v>
      </c>
      <c r="M55" s="9">
        <v>24</v>
      </c>
      <c r="N55" s="21"/>
      <c r="O55" s="23"/>
      <c r="P55" s="31"/>
      <c r="Y55" s="70"/>
    </row>
    <row r="56" spans="1:25" x14ac:dyDescent="0.2">
      <c r="A56" s="225" t="s">
        <v>62</v>
      </c>
      <c r="B56" s="226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2"/>
        <v>0</v>
      </c>
      <c r="O56" s="24"/>
      <c r="P56" s="31"/>
    </row>
    <row r="57" spans="1:25" x14ac:dyDescent="0.2">
      <c r="A57" s="245" t="s">
        <v>63</v>
      </c>
      <c r="B57" s="246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2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71" t="s">
        <v>64</v>
      </c>
      <c r="B59" s="272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62" t="s">
        <v>99</v>
      </c>
      <c r="B60" s="263"/>
      <c r="C60" s="107"/>
      <c r="D60" s="8"/>
      <c r="E60" s="28">
        <f>ROUND(E59-E35-E48-E54-E55,0)</f>
        <v>0</v>
      </c>
      <c r="F60" s="28">
        <f t="shared" ref="F60:I60" si="13">ROUND(F59-F35-F48-F54-F55,0)</f>
        <v>0</v>
      </c>
      <c r="G60" s="28">
        <f t="shared" si="13"/>
        <v>0</v>
      </c>
      <c r="H60" s="28">
        <f t="shared" si="13"/>
        <v>0</v>
      </c>
      <c r="I60" s="28">
        <f t="shared" si="13"/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64" t="s">
        <v>66</v>
      </c>
      <c r="B61" s="265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55" t="s">
        <v>67</v>
      </c>
      <c r="B62" s="256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57" t="s">
        <v>68</v>
      </c>
      <c r="B63" s="258"/>
      <c r="C63" s="258"/>
      <c r="D63" s="258"/>
      <c r="E63" s="258"/>
      <c r="F63" s="258"/>
      <c r="G63" s="258"/>
      <c r="H63" s="258"/>
      <c r="I63" s="259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103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59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35:B35"/>
    <mergeCell ref="A24:B24"/>
    <mergeCell ref="A25:B25"/>
    <mergeCell ref="A26:B26"/>
    <mergeCell ref="A27:B27"/>
    <mergeCell ref="A28:B28"/>
    <mergeCell ref="A20:B20"/>
    <mergeCell ref="A21:B21"/>
    <mergeCell ref="A22:B22"/>
    <mergeCell ref="A23:B23"/>
    <mergeCell ref="A34:B34"/>
    <mergeCell ref="P17:Y17"/>
    <mergeCell ref="L38:T38"/>
    <mergeCell ref="A17:B17"/>
    <mergeCell ref="A1:J1"/>
    <mergeCell ref="A7:J7"/>
    <mergeCell ref="L7:M7"/>
    <mergeCell ref="A8:B10"/>
    <mergeCell ref="E8:J8"/>
    <mergeCell ref="L10:M10"/>
    <mergeCell ref="A11:B11"/>
    <mergeCell ref="A14:B14"/>
    <mergeCell ref="A15:B15"/>
    <mergeCell ref="A16:B16"/>
    <mergeCell ref="A29:B29"/>
    <mergeCell ref="A18:B18"/>
    <mergeCell ref="A19:B19"/>
  </mergeCells>
  <phoneticPr fontId="3" type="noConversion"/>
  <hyperlinks>
    <hyperlink ref="S21" r:id="rId1" display="https://hr.ucf.edu/document/payroll-guidelines/" xr:uid="{5B6D62DC-82B9-4C8A-9C68-18D36775A7FD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E188-C42E-4E4B-A2F7-7AB55D6B55F1}">
  <sheetPr codeName="Sheet7">
    <pageSetUpPr fitToPage="1"/>
  </sheetPr>
  <dimension ref="A1:Z599"/>
  <sheetViews>
    <sheetView topLeftCell="A9" zoomScale="90" zoomScaleNormal="90" workbookViewId="0">
      <selection activeCell="E39" sqref="E39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10.7109375" bestFit="1" customWidth="1"/>
    <col min="16" max="16" width="12.28515625" customWidth="1"/>
    <col min="17" max="17" width="10.7109375" customWidth="1"/>
    <col min="18" max="18" width="11.140625" customWidth="1"/>
    <col min="19" max="20" width="10.85546875" customWidth="1"/>
    <col min="21" max="21" width="9.7109375" customWidth="1"/>
    <col min="22" max="22" width="10.140625" customWidth="1"/>
    <col min="23" max="24" width="10.7109375" customWidth="1"/>
    <col min="25" max="25" width="10.140625" customWidth="1"/>
    <col min="26" max="26" width="10" customWidth="1"/>
  </cols>
  <sheetData>
    <row r="1" spans="1:26" ht="15" x14ac:dyDescent="0.25">
      <c r="A1" s="224" t="s">
        <v>69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29" t="s">
        <v>6</v>
      </c>
      <c r="B7" s="230"/>
      <c r="C7" s="230"/>
      <c r="D7" s="230"/>
      <c r="E7" s="230"/>
      <c r="F7" s="231"/>
      <c r="G7" s="231"/>
      <c r="H7" s="231"/>
      <c r="I7" s="231"/>
      <c r="J7" s="232"/>
      <c r="L7" s="266" t="s">
        <v>71</v>
      </c>
      <c r="M7" s="267"/>
      <c r="N7" s="168"/>
      <c r="P7" s="74" t="s">
        <v>72</v>
      </c>
    </row>
    <row r="8" spans="1:26" x14ac:dyDescent="0.2">
      <c r="A8" s="233" t="s">
        <v>7</v>
      </c>
      <c r="B8" s="234"/>
      <c r="C8" s="110"/>
      <c r="D8" s="108"/>
      <c r="E8" s="234" t="s">
        <v>8</v>
      </c>
      <c r="F8" s="235"/>
      <c r="G8" s="235"/>
      <c r="H8" s="235"/>
      <c r="I8" s="235"/>
      <c r="J8" s="236"/>
      <c r="P8" s="117" t="s">
        <v>73</v>
      </c>
    </row>
    <row r="9" spans="1:26" x14ac:dyDescent="0.2">
      <c r="A9" s="233"/>
      <c r="B9" s="234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33"/>
      <c r="B10" s="234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68"/>
      <c r="M10" s="268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27" t="s">
        <v>21</v>
      </c>
      <c r="B11" s="228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137" t="s">
        <v>9</v>
      </c>
      <c r="Q11" s="137" t="s">
        <v>10</v>
      </c>
      <c r="R11" s="137" t="s">
        <v>11</v>
      </c>
      <c r="S11" s="137" t="s">
        <v>12</v>
      </c>
      <c r="T11" s="137" t="s">
        <v>13</v>
      </c>
      <c r="V11" s="137" t="s">
        <v>9</v>
      </c>
      <c r="W11" s="137" t="s">
        <v>10</v>
      </c>
      <c r="X11" s="137" t="s">
        <v>11</v>
      </c>
      <c r="Y11" s="137" t="s">
        <v>12</v>
      </c>
      <c r="Z11" s="137" t="s">
        <v>13</v>
      </c>
    </row>
    <row r="12" spans="1:26" x14ac:dyDescent="0.2">
      <c r="A12" s="225"/>
      <c r="B12" s="226"/>
      <c r="C12" s="79">
        <v>0</v>
      </c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'!$B$2&gt;=2,TRUE),E12*1.03,0),2)</f>
        <v>0</v>
      </c>
      <c r="G12" s="27">
        <f>ROUND(IF(AND('PI Budget '!$B$2&gt;=3,TRUE),F12*1.03,0),2)</f>
        <v>0</v>
      </c>
      <c r="H12" s="27">
        <f>ROUND(IF(AND('PI Budget '!$B$2&gt;=4,TRUE),G12*1.03,0),2)</f>
        <v>0</v>
      </c>
      <c r="I12" s="27">
        <f>ROUND(IF(AND('PI Budget '!$B$2&gt;=5,TRUE),H12*1.03,0),2)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38">
        <f t="shared" ref="P12" si="4">N12</f>
        <v>0</v>
      </c>
      <c r="Q12" s="141">
        <f t="shared" ref="Q12:T12" si="5">P12*1.03</f>
        <v>0</v>
      </c>
      <c r="R12" s="139">
        <f t="shared" si="5"/>
        <v>0</v>
      </c>
      <c r="S12" s="141">
        <f t="shared" si="5"/>
        <v>0</v>
      </c>
      <c r="T12" s="140">
        <f t="shared" si="5"/>
        <v>0</v>
      </c>
      <c r="V12" s="143" t="e">
        <f t="shared" ref="V12" si="6">SUM(E12/P12)</f>
        <v>#DIV/0!</v>
      </c>
      <c r="W12" s="69" t="e">
        <f>SUM(F12/Q12)</f>
        <v>#DIV/0!</v>
      </c>
      <c r="X12" s="144" t="e">
        <f>SUM(G12/R12)</f>
        <v>#DIV/0!</v>
      </c>
      <c r="Y12" s="69" t="e">
        <f>SUM(H12/S12)</f>
        <v>#DIV/0!</v>
      </c>
      <c r="Z12" s="145" t="e">
        <f>SUM(I12/T12)</f>
        <v>#DIV/0!</v>
      </c>
    </row>
    <row r="13" spans="1:26" x14ac:dyDescent="0.2">
      <c r="A13" s="89"/>
      <c r="B13" s="73"/>
      <c r="C13" s="79"/>
      <c r="D13" s="113"/>
      <c r="E13" s="27"/>
      <c r="F13" s="27"/>
      <c r="G13" s="27"/>
      <c r="H13" s="27"/>
      <c r="I13" s="27"/>
      <c r="J13" s="90"/>
      <c r="L13" s="29"/>
      <c r="M13" s="21"/>
      <c r="N13" s="21"/>
      <c r="O13" s="21"/>
      <c r="P13" s="184"/>
      <c r="Q13" s="184"/>
      <c r="R13" s="184"/>
      <c r="S13" s="184"/>
      <c r="T13" s="184"/>
      <c r="V13" s="142"/>
      <c r="W13" s="142"/>
      <c r="X13" s="142"/>
      <c r="Y13" s="142"/>
      <c r="Z13" s="142"/>
    </row>
    <row r="14" spans="1:26" x14ac:dyDescent="0.2">
      <c r="A14" s="237" t="s">
        <v>25</v>
      </c>
      <c r="B14" s="238"/>
      <c r="C14" s="62"/>
      <c r="D14" s="62"/>
      <c r="E14" s="27">
        <f>ROUND(SUM(E12:E12),0)</f>
        <v>0</v>
      </c>
      <c r="F14" s="27">
        <f>ROUND(SUM(F12:F12),0)</f>
        <v>0</v>
      </c>
      <c r="G14" s="27">
        <f t="shared" ref="G14:I14" si="7">ROUND(SUM(G12:G12),0)</f>
        <v>0</v>
      </c>
      <c r="H14" s="27">
        <f t="shared" si="7"/>
        <v>0</v>
      </c>
      <c r="I14" s="27">
        <f t="shared" si="7"/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27" t="s">
        <v>26</v>
      </c>
      <c r="B15" s="228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39" t="s">
        <v>29</v>
      </c>
      <c r="B16" s="240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6" x14ac:dyDescent="0.2">
      <c r="A17" s="225" t="s">
        <v>30</v>
      </c>
      <c r="B17" s="226"/>
      <c r="C17" s="79"/>
      <c r="D17" s="113">
        <v>0</v>
      </c>
      <c r="E17" s="27">
        <f t="shared" ref="E17:E20" si="8"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9">ROUND(SUM(E17:I17),0)</f>
        <v>0</v>
      </c>
      <c r="L17" s="17">
        <v>24000</v>
      </c>
      <c r="M17" s="9">
        <v>12</v>
      </c>
      <c r="N17" s="21"/>
      <c r="O17" s="21"/>
      <c r="P17" s="269" t="s">
        <v>79</v>
      </c>
      <c r="Q17" s="269"/>
      <c r="R17" s="269"/>
      <c r="S17" s="269"/>
      <c r="T17" s="269"/>
      <c r="U17" s="269"/>
      <c r="V17" s="269"/>
      <c r="W17" s="269"/>
      <c r="X17" s="269"/>
      <c r="Y17" s="269"/>
      <c r="Z17" s="269"/>
    </row>
    <row r="18" spans="1:26" x14ac:dyDescent="0.2">
      <c r="A18" s="225" t="s">
        <v>32</v>
      </c>
      <c r="B18" s="226"/>
      <c r="C18" s="79"/>
      <c r="D18" s="113">
        <v>0</v>
      </c>
      <c r="E18" s="27">
        <f t="shared" si="8"/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'!$B$2&gt;=5,TRUE),H14*1.03,0),2)</f>
        <v>0</v>
      </c>
      <c r="J18" s="92">
        <f t="shared" si="9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6" x14ac:dyDescent="0.2">
      <c r="A19" s="225" t="s">
        <v>33</v>
      </c>
      <c r="B19" s="226"/>
      <c r="C19" s="79"/>
      <c r="D19" s="113">
        <v>0</v>
      </c>
      <c r="E19" s="27">
        <f t="shared" si="8"/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9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6" x14ac:dyDescent="0.2">
      <c r="A20" s="225" t="s">
        <v>34</v>
      </c>
      <c r="B20" s="226"/>
      <c r="C20" s="79"/>
      <c r="D20" s="113">
        <v>0</v>
      </c>
      <c r="E20" s="27">
        <f t="shared" si="8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'!$B$2&gt;=5,TRUE),H16*1.03,0),2)</f>
        <v>0</v>
      </c>
      <c r="J20" s="92">
        <f t="shared" si="9"/>
        <v>0</v>
      </c>
      <c r="L20" s="17">
        <v>0</v>
      </c>
      <c r="M20" s="9">
        <v>0</v>
      </c>
      <c r="N20" s="21"/>
      <c r="O20" s="21"/>
      <c r="Q20" s="34"/>
    </row>
    <row r="21" spans="1:26" x14ac:dyDescent="0.2">
      <c r="A21" s="225"/>
      <c r="B21" s="226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6" x14ac:dyDescent="0.2">
      <c r="A22" s="237" t="s">
        <v>35</v>
      </c>
      <c r="B22" s="238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6" x14ac:dyDescent="0.2">
      <c r="A23" s="249" t="s">
        <v>36</v>
      </c>
      <c r="B23" s="250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6" x14ac:dyDescent="0.2">
      <c r="A24" s="225" t="s">
        <v>37</v>
      </c>
      <c r="B24" s="226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6" x14ac:dyDescent="0.2">
      <c r="A25" s="239" t="s">
        <v>29</v>
      </c>
      <c r="B25" s="240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10">ROUND(SUM(E25:I25),0)</f>
        <v>0</v>
      </c>
      <c r="L25" s="29"/>
      <c r="M25" s="21"/>
      <c r="N25" s="21"/>
      <c r="O25" s="21"/>
      <c r="P25" s="33"/>
      <c r="Q25" s="34"/>
    </row>
    <row r="26" spans="1:26" x14ac:dyDescent="0.2">
      <c r="A26" s="225" t="s">
        <v>38</v>
      </c>
      <c r="B26" s="226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10"/>
        <v>0</v>
      </c>
      <c r="L26" s="29"/>
      <c r="M26" s="21"/>
      <c r="N26" s="21"/>
      <c r="O26" s="21"/>
      <c r="Q26" s="34"/>
    </row>
    <row r="27" spans="1:26" x14ac:dyDescent="0.2">
      <c r="A27" s="225" t="s">
        <v>34</v>
      </c>
      <c r="B27" s="226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10"/>
        <v>0</v>
      </c>
      <c r="L27" s="21"/>
      <c r="M27" s="21"/>
      <c r="N27" s="21"/>
      <c r="O27" s="21"/>
      <c r="P27" s="33"/>
    </row>
    <row r="28" spans="1:26" x14ac:dyDescent="0.2">
      <c r="A28" s="225"/>
      <c r="B28" s="226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6" x14ac:dyDescent="0.2">
      <c r="A29" s="237" t="s">
        <v>39</v>
      </c>
      <c r="B29" s="238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6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6" x14ac:dyDescent="0.2">
      <c r="A31" s="251"/>
      <c r="B31" s="252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6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4" x14ac:dyDescent="0.2">
      <c r="A33" s="225" t="s">
        <v>42</v>
      </c>
      <c r="B33" s="226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4" x14ac:dyDescent="0.2">
      <c r="A34" s="225" t="s">
        <v>43</v>
      </c>
      <c r="B34" s="226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4" x14ac:dyDescent="0.2">
      <c r="A35" s="245" t="s">
        <v>44</v>
      </c>
      <c r="B35" s="246"/>
      <c r="C35" s="65"/>
      <c r="D35" s="114"/>
      <c r="E35" s="129">
        <f>ROUND(SUM(E33:E34),0)</f>
        <v>0</v>
      </c>
      <c r="F35" s="129">
        <f t="shared" ref="F35:I35" si="11">ROUND(SUM(F33:F34),0)</f>
        <v>0</v>
      </c>
      <c r="G35" s="129">
        <f t="shared" si="11"/>
        <v>0</v>
      </c>
      <c r="H35" s="129">
        <f t="shared" si="11"/>
        <v>0</v>
      </c>
      <c r="I35" s="129">
        <f t="shared" si="11"/>
        <v>0</v>
      </c>
      <c r="J35" s="131">
        <f>SUM(E35:I35)</f>
        <v>0</v>
      </c>
    </row>
    <row r="36" spans="1:24" x14ac:dyDescent="0.2">
      <c r="A36" s="227"/>
      <c r="B36" s="228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4" x14ac:dyDescent="0.2">
      <c r="A37" s="227" t="s">
        <v>45</v>
      </c>
      <c r="B37" s="228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4" x14ac:dyDescent="0.2">
      <c r="A38" s="225" t="s">
        <v>46</v>
      </c>
      <c r="B38" s="226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</row>
    <row r="39" spans="1:24" x14ac:dyDescent="0.2">
      <c r="A39" s="225" t="s">
        <v>47</v>
      </c>
      <c r="B39" s="226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4" x14ac:dyDescent="0.2">
      <c r="A40" s="245" t="s">
        <v>48</v>
      </c>
      <c r="B40" s="246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4" x14ac:dyDescent="0.2">
      <c r="A41" s="253"/>
      <c r="B41" s="254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4" ht="12.75" customHeight="1" x14ac:dyDescent="0.2">
      <c r="A42" s="227" t="s">
        <v>49</v>
      </c>
      <c r="B42" s="228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4" ht="12.75" customHeight="1" x14ac:dyDescent="0.2">
      <c r="A43" s="225" t="s">
        <v>50</v>
      </c>
      <c r="B43" s="226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>ROUND(SUM(E43:I43),0)</f>
        <v>0</v>
      </c>
      <c r="L43" s="21"/>
      <c r="M43" s="21"/>
      <c r="N43" s="21"/>
      <c r="O43" s="21"/>
      <c r="P43" s="31"/>
    </row>
    <row r="44" spans="1:24" ht="12.75" customHeight="1" x14ac:dyDescent="0.2">
      <c r="A44" s="225" t="s">
        <v>51</v>
      </c>
      <c r="B44" s="226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ref="J44:J57" si="12">ROUND(SUM(E44:I44),0)</f>
        <v>0</v>
      </c>
      <c r="L44" s="21"/>
      <c r="M44" s="21"/>
      <c r="N44" s="21"/>
      <c r="O44" s="21"/>
      <c r="P44" s="31"/>
    </row>
    <row r="45" spans="1:24" ht="12.75" customHeight="1" x14ac:dyDescent="0.2">
      <c r="A45" s="225" t="s">
        <v>52</v>
      </c>
      <c r="B45" s="226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2"/>
        <v>0</v>
      </c>
      <c r="L45" s="21"/>
      <c r="M45" s="21"/>
      <c r="N45" s="21"/>
      <c r="O45" s="21"/>
      <c r="P45" s="31"/>
    </row>
    <row r="46" spans="1:24" ht="12.75" customHeight="1" x14ac:dyDescent="0.2">
      <c r="A46" s="225" t="s">
        <v>53</v>
      </c>
      <c r="B46" s="226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2"/>
        <v>0</v>
      </c>
      <c r="L46" s="21"/>
      <c r="M46" s="21"/>
      <c r="N46" s="21"/>
      <c r="O46" s="21"/>
      <c r="P46" s="31"/>
    </row>
    <row r="47" spans="1:24" ht="12.75" customHeight="1" x14ac:dyDescent="0.2">
      <c r="A47" s="225" t="s">
        <v>54</v>
      </c>
      <c r="B47" s="226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2"/>
        <v>0</v>
      </c>
      <c r="L47" s="21"/>
      <c r="M47" s="21"/>
      <c r="N47" s="21"/>
      <c r="O47" s="21"/>
    </row>
    <row r="48" spans="1:24" ht="12.75" customHeight="1" x14ac:dyDescent="0.2">
      <c r="A48" s="245" t="s">
        <v>55</v>
      </c>
      <c r="B48" s="246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2"/>
        <v>0</v>
      </c>
      <c r="L48" s="22"/>
      <c r="M48" s="21"/>
      <c r="N48" s="21"/>
      <c r="O48" s="21"/>
      <c r="P48" s="61"/>
    </row>
    <row r="49" spans="1:25" ht="12.75" customHeight="1" x14ac:dyDescent="0.2">
      <c r="A49" s="253"/>
      <c r="B49" s="254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9" t="s">
        <v>56</v>
      </c>
      <c r="B50" s="250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25" t="s">
        <v>57</v>
      </c>
      <c r="B51" s="226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si="12"/>
        <v>0</v>
      </c>
      <c r="L51" s="21"/>
      <c r="M51" s="21"/>
      <c r="N51" s="21"/>
      <c r="O51" s="21"/>
    </row>
    <row r="52" spans="1:25" x14ac:dyDescent="0.2">
      <c r="A52" s="225" t="s">
        <v>58</v>
      </c>
      <c r="B52" s="226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2"/>
        <v>0</v>
      </c>
      <c r="L52" s="21"/>
      <c r="M52" s="21"/>
      <c r="N52" s="21"/>
      <c r="O52" s="21"/>
    </row>
    <row r="53" spans="1:25" x14ac:dyDescent="0.2">
      <c r="A53" s="225" t="s">
        <v>59</v>
      </c>
      <c r="B53" s="226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2"/>
        <v>0</v>
      </c>
      <c r="L53" s="21"/>
      <c r="M53" s="21"/>
      <c r="N53" s="21"/>
      <c r="O53" s="21"/>
    </row>
    <row r="54" spans="1:25" x14ac:dyDescent="0.2">
      <c r="A54" s="225"/>
      <c r="B54" s="226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2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25" t="s">
        <v>61</v>
      </c>
      <c r="B55" s="226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2"/>
        <v>0</v>
      </c>
      <c r="L55" s="16">
        <f>369.65*1.05</f>
        <v>388.13249999999999</v>
      </c>
      <c r="M55" s="9">
        <v>24</v>
      </c>
      <c r="N55" s="21"/>
      <c r="O55" s="23"/>
      <c r="P55" s="31"/>
      <c r="Y55" s="70"/>
    </row>
    <row r="56" spans="1:25" x14ac:dyDescent="0.2">
      <c r="A56" s="225" t="s">
        <v>62</v>
      </c>
      <c r="B56" s="226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2"/>
        <v>0</v>
      </c>
      <c r="O56" s="24"/>
      <c r="P56" s="31"/>
    </row>
    <row r="57" spans="1:25" x14ac:dyDescent="0.2">
      <c r="A57" s="245" t="s">
        <v>63</v>
      </c>
      <c r="B57" s="246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2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71" t="s">
        <v>64</v>
      </c>
      <c r="B59" s="272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62" t="s">
        <v>99</v>
      </c>
      <c r="B60" s="263"/>
      <c r="C60" s="107"/>
      <c r="D60" s="8"/>
      <c r="E60" s="28">
        <f>ROUND(E59-E35-E48-E54-E55,0)</f>
        <v>0</v>
      </c>
      <c r="F60" s="28">
        <f t="shared" ref="F60:H60" si="13">ROUND(F59-F35-F48-F54-F55,0)</f>
        <v>0</v>
      </c>
      <c r="G60" s="28">
        <f t="shared" si="13"/>
        <v>0</v>
      </c>
      <c r="H60" s="28">
        <f t="shared" si="13"/>
        <v>0</v>
      </c>
      <c r="I60" s="28">
        <f>ROUND(I59-I35-I48-I54-I55,0)</f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64" t="s">
        <v>66</v>
      </c>
      <c r="B61" s="265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55" t="s">
        <v>67</v>
      </c>
      <c r="B62" s="256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57" t="s">
        <v>68</v>
      </c>
      <c r="B63" s="258"/>
      <c r="C63" s="258"/>
      <c r="D63" s="258"/>
      <c r="E63" s="258"/>
      <c r="F63" s="258"/>
      <c r="G63" s="258"/>
      <c r="H63" s="258"/>
      <c r="I63" s="259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103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59"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35:B35"/>
    <mergeCell ref="A24:B24"/>
    <mergeCell ref="A25:B25"/>
    <mergeCell ref="A26:B26"/>
    <mergeCell ref="A27:B27"/>
    <mergeCell ref="A28:B28"/>
    <mergeCell ref="A20:B20"/>
    <mergeCell ref="A21:B21"/>
    <mergeCell ref="A22:B22"/>
    <mergeCell ref="A23:B23"/>
    <mergeCell ref="A34:B34"/>
    <mergeCell ref="P17:Z17"/>
    <mergeCell ref="L38:X38"/>
    <mergeCell ref="A17:B17"/>
    <mergeCell ref="A1:J1"/>
    <mergeCell ref="A7:J7"/>
    <mergeCell ref="L7:M7"/>
    <mergeCell ref="A8:B10"/>
    <mergeCell ref="E8:J8"/>
    <mergeCell ref="L10:M10"/>
    <mergeCell ref="A11:B11"/>
    <mergeCell ref="A14:B14"/>
    <mergeCell ref="A15:B15"/>
    <mergeCell ref="A16:B16"/>
    <mergeCell ref="A29:B29"/>
    <mergeCell ref="A18:B18"/>
    <mergeCell ref="A19:B19"/>
  </mergeCells>
  <hyperlinks>
    <hyperlink ref="S21" r:id="rId1" display="https://hr.ucf.edu/document/payroll-guidelines/" xr:uid="{055FA7A6-3F3B-41ED-B60D-CDC9A4647E92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DEF1-68DB-4BB6-8317-0474324EEEF8}">
  <sheetPr codeName="Sheet8"/>
  <dimension ref="A1:J59"/>
  <sheetViews>
    <sheetView workbookViewId="0">
      <selection activeCell="O9" sqref="O9"/>
    </sheetView>
  </sheetViews>
  <sheetFormatPr defaultRowHeight="12.75" x14ac:dyDescent="0.2"/>
  <cols>
    <col min="1" max="1" width="4.28515625" bestFit="1" customWidth="1"/>
    <col min="2" max="2" width="3.140625" bestFit="1" customWidth="1"/>
    <col min="3" max="3" width="15.7109375" customWidth="1"/>
    <col min="4" max="4" width="12.140625" bestFit="1" customWidth="1"/>
    <col min="5" max="10" width="15.7109375" customWidth="1"/>
  </cols>
  <sheetData>
    <row r="1" spans="1:10" x14ac:dyDescent="0.2">
      <c r="A1" s="191"/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5" x14ac:dyDescent="0.25">
      <c r="A2" s="7"/>
      <c r="B2" s="7"/>
      <c r="C2" s="176"/>
      <c r="D2" s="176"/>
      <c r="E2" s="176" t="s">
        <v>9</v>
      </c>
      <c r="F2" s="176" t="s">
        <v>10</v>
      </c>
      <c r="G2" s="176" t="s">
        <v>11</v>
      </c>
      <c r="H2" s="176" t="s">
        <v>12</v>
      </c>
      <c r="I2" s="176" t="s">
        <v>13</v>
      </c>
      <c r="J2" s="176" t="s">
        <v>107</v>
      </c>
    </row>
    <row r="3" spans="1:10" ht="15" x14ac:dyDescent="0.25">
      <c r="A3" s="7"/>
      <c r="B3" s="7"/>
      <c r="C3" s="176" t="s">
        <v>108</v>
      </c>
      <c r="D3" s="7"/>
      <c r="E3" s="177">
        <f t="shared" ref="E3:I3" si="0">ROUND(SUM(E11,E16,E21,E26,E31,E36,E41,E46,E51,E56),0)</f>
        <v>0</v>
      </c>
      <c r="F3" s="177">
        <f t="shared" si="0"/>
        <v>0</v>
      </c>
      <c r="G3" s="177">
        <f t="shared" si="0"/>
        <v>0</v>
      </c>
      <c r="H3" s="177">
        <f t="shared" si="0"/>
        <v>0</v>
      </c>
      <c r="I3" s="177">
        <f t="shared" si="0"/>
        <v>0</v>
      </c>
      <c r="J3" s="177">
        <f>SUM(E3:I3)</f>
        <v>0</v>
      </c>
    </row>
    <row r="4" spans="1:10" ht="15" x14ac:dyDescent="0.25">
      <c r="A4" s="7"/>
      <c r="B4" s="7"/>
      <c r="C4" s="176"/>
      <c r="D4" s="7"/>
      <c r="E4" s="7"/>
      <c r="F4" s="7"/>
      <c r="G4" s="7"/>
      <c r="H4" s="7"/>
      <c r="I4" s="7"/>
      <c r="J4" s="7"/>
    </row>
    <row r="5" spans="1:10" ht="15" x14ac:dyDescent="0.25">
      <c r="A5" s="7"/>
      <c r="B5" s="7"/>
      <c r="C5" s="176" t="s">
        <v>109</v>
      </c>
      <c r="D5" s="7"/>
      <c r="E5" s="177">
        <f t="shared" ref="E5:I5" si="1">ROUND(SUM(E13,E18,E23,E28,E33,E38,E43,E48,E53,E58),0)</f>
        <v>0</v>
      </c>
      <c r="F5" s="177">
        <f t="shared" si="1"/>
        <v>0</v>
      </c>
      <c r="G5" s="177">
        <f t="shared" si="1"/>
        <v>0</v>
      </c>
      <c r="H5" s="177">
        <f t="shared" si="1"/>
        <v>0</v>
      </c>
      <c r="I5" s="177">
        <f t="shared" si="1"/>
        <v>0</v>
      </c>
      <c r="J5" s="177">
        <f>SUM(E5:I5)</f>
        <v>0</v>
      </c>
    </row>
    <row r="6" spans="1:10" ht="15" x14ac:dyDescent="0.25">
      <c r="A6" s="7"/>
      <c r="B6" s="7"/>
      <c r="C6" s="176"/>
      <c r="D6" s="7"/>
      <c r="E6" s="7"/>
      <c r="F6" s="7"/>
      <c r="G6" s="7"/>
      <c r="H6" s="7"/>
      <c r="I6" s="7"/>
      <c r="J6" s="7"/>
    </row>
    <row r="7" spans="1:10" ht="15" x14ac:dyDescent="0.25">
      <c r="A7" s="7"/>
      <c r="B7" s="7"/>
      <c r="C7" s="176" t="s">
        <v>110</v>
      </c>
      <c r="D7" s="7"/>
      <c r="E7" s="177">
        <f t="shared" ref="E7:I7" si="2">ROUND(SUM(E14,E19,E24,E29,E34,E39,E44,E49,E54,E59),0)</f>
        <v>0</v>
      </c>
      <c r="F7" s="177">
        <f t="shared" si="2"/>
        <v>0</v>
      </c>
      <c r="G7" s="177">
        <f t="shared" si="2"/>
        <v>0</v>
      </c>
      <c r="H7" s="177">
        <f t="shared" si="2"/>
        <v>0</v>
      </c>
      <c r="I7" s="177">
        <f t="shared" si="2"/>
        <v>0</v>
      </c>
      <c r="J7" s="177">
        <f>SUM(E7:I7)</f>
        <v>0</v>
      </c>
    </row>
    <row r="8" spans="1:10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10" spans="1:10" x14ac:dyDescent="0.2">
      <c r="A10" s="178"/>
      <c r="B10" s="178"/>
      <c r="C10" s="178" t="s">
        <v>111</v>
      </c>
      <c r="D10" s="178"/>
      <c r="E10" s="178" t="s">
        <v>9</v>
      </c>
      <c r="F10" s="178" t="s">
        <v>10</v>
      </c>
      <c r="G10" s="178" t="s">
        <v>11</v>
      </c>
      <c r="H10" s="178" t="s">
        <v>12</v>
      </c>
      <c r="I10" s="178" t="s">
        <v>13</v>
      </c>
      <c r="J10" s="178" t="s">
        <v>107</v>
      </c>
    </row>
    <row r="11" spans="1:10" x14ac:dyDescent="0.2">
      <c r="A11" s="179" t="s">
        <v>112</v>
      </c>
      <c r="B11" s="179">
        <v>1</v>
      </c>
      <c r="C11" s="180"/>
      <c r="D11" s="181" t="s">
        <v>113</v>
      </c>
      <c r="E11" s="182">
        <v>0</v>
      </c>
      <c r="F11" s="182">
        <v>0</v>
      </c>
      <c r="G11" s="182">
        <v>0</v>
      </c>
      <c r="H11" s="182">
        <v>0</v>
      </c>
      <c r="I11" s="182">
        <v>0</v>
      </c>
      <c r="J11" s="183">
        <f>SUM(E11:I11)</f>
        <v>0</v>
      </c>
    </row>
    <row r="12" spans="1:10" x14ac:dyDescent="0.2">
      <c r="D12" s="181" t="s">
        <v>114</v>
      </c>
      <c r="E12" s="182">
        <v>0</v>
      </c>
      <c r="F12" s="182">
        <v>0</v>
      </c>
      <c r="G12" s="182">
        <v>0</v>
      </c>
      <c r="H12" s="182">
        <v>0</v>
      </c>
      <c r="I12" s="182">
        <v>0</v>
      </c>
      <c r="J12" s="183">
        <f>SUM(E12:I12)</f>
        <v>0</v>
      </c>
    </row>
    <row r="13" spans="1:10" x14ac:dyDescent="0.2">
      <c r="D13" s="181" t="s">
        <v>115</v>
      </c>
      <c r="E13" s="183">
        <f t="shared" ref="E13:I13" si="3">SUM(E11:E12)</f>
        <v>0</v>
      </c>
      <c r="F13" s="183">
        <f t="shared" si="3"/>
        <v>0</v>
      </c>
      <c r="G13" s="183">
        <f t="shared" si="3"/>
        <v>0</v>
      </c>
      <c r="H13" s="183">
        <f t="shared" si="3"/>
        <v>0</v>
      </c>
      <c r="I13" s="183">
        <f t="shared" si="3"/>
        <v>0</v>
      </c>
      <c r="J13" s="183">
        <f>SUM(E13:I13)</f>
        <v>0</v>
      </c>
    </row>
    <row r="14" spans="1:10" x14ac:dyDescent="0.2">
      <c r="D14" s="181" t="s">
        <v>116</v>
      </c>
      <c r="E14" s="183">
        <f>IF(E13&lt;=50000,E13,50000)</f>
        <v>0</v>
      </c>
      <c r="F14" s="183">
        <f>IF(E14&lt;50000,IF((E14+F13)&lt;50000,F13,50000-E14),0)</f>
        <v>0</v>
      </c>
      <c r="G14" s="183">
        <f>IF((E14+F14)&lt;50000,IF((E14+F14+G13)&lt;50000,G13,(50000-E14-F14)),0)</f>
        <v>0</v>
      </c>
      <c r="H14" s="183">
        <f>IF((E14+F14+G14)&lt;50000,IF((E14+F14+G14+H13)&lt;50000,H13,(50000-E14-F14-G14)),0)</f>
        <v>0</v>
      </c>
      <c r="I14" s="183">
        <f>IF((E14+F14+G14+H14)&lt;50000,IF((E14+F14+G14+H14+I13)&lt;50000,I13,(50000-E14-F14-G14-H14)),0)</f>
        <v>0</v>
      </c>
      <c r="J14" s="183">
        <f>SUM(E14:I14)</f>
        <v>0</v>
      </c>
    </row>
    <row r="16" spans="1:10" x14ac:dyDescent="0.2">
      <c r="A16" s="179" t="s">
        <v>112</v>
      </c>
      <c r="B16" s="179">
        <v>2</v>
      </c>
      <c r="C16" s="180"/>
      <c r="D16" s="181" t="s">
        <v>113</v>
      </c>
      <c r="E16" s="182"/>
      <c r="F16" s="182">
        <v>0</v>
      </c>
      <c r="G16" s="182">
        <v>0</v>
      </c>
      <c r="H16" s="182">
        <v>0</v>
      </c>
      <c r="I16" s="182">
        <v>0</v>
      </c>
      <c r="J16" s="183">
        <f>SUM(E16:I16)</f>
        <v>0</v>
      </c>
    </row>
    <row r="17" spans="1:10" x14ac:dyDescent="0.2">
      <c r="D17" s="181" t="s">
        <v>114</v>
      </c>
      <c r="E17" s="182"/>
      <c r="F17" s="182">
        <v>0</v>
      </c>
      <c r="G17" s="182">
        <v>0</v>
      </c>
      <c r="H17" s="182">
        <v>0</v>
      </c>
      <c r="I17" s="182">
        <v>0</v>
      </c>
      <c r="J17" s="183">
        <f>SUM(E17:I17)</f>
        <v>0</v>
      </c>
    </row>
    <row r="18" spans="1:10" x14ac:dyDescent="0.2">
      <c r="D18" s="181" t="s">
        <v>115</v>
      </c>
      <c r="E18" s="183">
        <f t="shared" ref="E18:I18" si="4">SUM(E16:E17)</f>
        <v>0</v>
      </c>
      <c r="F18" s="183">
        <f t="shared" si="4"/>
        <v>0</v>
      </c>
      <c r="G18" s="183">
        <f t="shared" si="4"/>
        <v>0</v>
      </c>
      <c r="H18" s="183">
        <f t="shared" si="4"/>
        <v>0</v>
      </c>
      <c r="I18" s="183">
        <f t="shared" si="4"/>
        <v>0</v>
      </c>
      <c r="J18" s="183">
        <f>SUM(E18:I18)</f>
        <v>0</v>
      </c>
    </row>
    <row r="19" spans="1:10" x14ac:dyDescent="0.2">
      <c r="D19" s="181" t="s">
        <v>116</v>
      </c>
      <c r="E19" s="183">
        <f>IF(E18&lt;=50000,E18,50000)</f>
        <v>0</v>
      </c>
      <c r="F19" s="183">
        <f>IF(E19&lt;50000,IF((E19+F18)&lt;50000,F18,50000-E19),0)</f>
        <v>0</v>
      </c>
      <c r="G19" s="183">
        <f>IF((E19+F19)&lt;50000,IF((E19+F19+G18)&lt;50000,G18,(50000-E19-F19)),0)</f>
        <v>0</v>
      </c>
      <c r="H19" s="183">
        <f>IF((E19+F19+G19)&lt;50000,IF((E19+F19+G19+H18)&lt;50000,H18,(50000-E19-F19-G19)),0)</f>
        <v>0</v>
      </c>
      <c r="I19" s="183">
        <f>IF((E19+F19+G19+H19)&lt;50000,IF((E19+F19+G19+H19+I18)&lt;50000,I18,(50000-E19-F19-G19-H19)),0)</f>
        <v>0</v>
      </c>
      <c r="J19" s="183">
        <f>SUM(E19:I19)</f>
        <v>0</v>
      </c>
    </row>
    <row r="21" spans="1:10" x14ac:dyDescent="0.2">
      <c r="A21" s="179" t="s">
        <v>112</v>
      </c>
      <c r="B21" s="179">
        <v>3</v>
      </c>
      <c r="C21" s="180"/>
      <c r="D21" s="181" t="s">
        <v>113</v>
      </c>
      <c r="E21" s="182">
        <v>0</v>
      </c>
      <c r="F21" s="182">
        <v>0</v>
      </c>
      <c r="G21" s="182">
        <v>0</v>
      </c>
      <c r="H21" s="182">
        <v>0</v>
      </c>
      <c r="I21" s="182">
        <v>0</v>
      </c>
      <c r="J21" s="183">
        <f>SUM(E21:I21)</f>
        <v>0</v>
      </c>
    </row>
    <row r="22" spans="1:10" x14ac:dyDescent="0.2">
      <c r="D22" s="181" t="s">
        <v>114</v>
      </c>
      <c r="E22" s="182">
        <v>0</v>
      </c>
      <c r="F22" s="182">
        <v>0</v>
      </c>
      <c r="G22" s="182">
        <v>0</v>
      </c>
      <c r="H22" s="182">
        <v>0</v>
      </c>
      <c r="I22" s="182">
        <v>0</v>
      </c>
      <c r="J22" s="183">
        <f>SUM(E22:I22)</f>
        <v>0</v>
      </c>
    </row>
    <row r="23" spans="1:10" x14ac:dyDescent="0.2">
      <c r="D23" s="181" t="s">
        <v>115</v>
      </c>
      <c r="E23" s="183">
        <f t="shared" ref="E23:I23" si="5">SUM(E21:E22)</f>
        <v>0</v>
      </c>
      <c r="F23" s="183">
        <f t="shared" si="5"/>
        <v>0</v>
      </c>
      <c r="G23" s="183">
        <f t="shared" si="5"/>
        <v>0</v>
      </c>
      <c r="H23" s="183">
        <f t="shared" si="5"/>
        <v>0</v>
      </c>
      <c r="I23" s="183">
        <f t="shared" si="5"/>
        <v>0</v>
      </c>
      <c r="J23" s="183">
        <f>SUM(E23:I23)</f>
        <v>0</v>
      </c>
    </row>
    <row r="24" spans="1:10" x14ac:dyDescent="0.2">
      <c r="D24" s="181" t="s">
        <v>116</v>
      </c>
      <c r="E24" s="183">
        <f>IF(E23&lt;=50000,E23,50000)</f>
        <v>0</v>
      </c>
      <c r="F24" s="183">
        <f>IF(E24&lt;50000,IF((E24+F23)&lt;50000,F23,50000-E24),0)</f>
        <v>0</v>
      </c>
      <c r="G24" s="183">
        <f>IF((E24+F24)&lt;50000,IF((E24+F24+G23)&lt;50000,G23,(50000-E24-F24)),0)</f>
        <v>0</v>
      </c>
      <c r="H24" s="183">
        <f>IF((E24+F24+G24)&lt;50000,IF((E24+F24+G24+H23)&lt;50000,H23,(50000-E24-F24-G24)),0)</f>
        <v>0</v>
      </c>
      <c r="I24" s="183">
        <f>IF((E24+F24+G24+H24)&lt;50000,IF((E24+F24+G24+H24+I23)&lt;50000,I23,(50000-E24-F24-G24-H24)),0)</f>
        <v>0</v>
      </c>
      <c r="J24" s="183">
        <f>SUM(E24:I24)</f>
        <v>0</v>
      </c>
    </row>
    <row r="26" spans="1:10" x14ac:dyDescent="0.2">
      <c r="A26" s="179" t="s">
        <v>112</v>
      </c>
      <c r="B26" s="179">
        <v>4</v>
      </c>
      <c r="C26" s="180"/>
      <c r="D26" s="181" t="s">
        <v>113</v>
      </c>
      <c r="E26" s="182">
        <v>0</v>
      </c>
      <c r="F26" s="182">
        <v>0</v>
      </c>
      <c r="G26" s="182">
        <v>0</v>
      </c>
      <c r="H26" s="182">
        <v>0</v>
      </c>
      <c r="I26" s="182">
        <v>0</v>
      </c>
      <c r="J26" s="183">
        <f>SUM(E26:I26)</f>
        <v>0</v>
      </c>
    </row>
    <row r="27" spans="1:10" x14ac:dyDescent="0.2">
      <c r="D27" s="181" t="s">
        <v>114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3">
        <f>SUM(E27:I27)</f>
        <v>0</v>
      </c>
    </row>
    <row r="28" spans="1:10" x14ac:dyDescent="0.2">
      <c r="D28" s="181" t="s">
        <v>115</v>
      </c>
      <c r="E28" s="183">
        <f t="shared" ref="E28:I28" si="6">SUM(E26:E27)</f>
        <v>0</v>
      </c>
      <c r="F28" s="183">
        <f t="shared" si="6"/>
        <v>0</v>
      </c>
      <c r="G28" s="183">
        <f t="shared" si="6"/>
        <v>0</v>
      </c>
      <c r="H28" s="183">
        <f t="shared" si="6"/>
        <v>0</v>
      </c>
      <c r="I28" s="183">
        <f t="shared" si="6"/>
        <v>0</v>
      </c>
      <c r="J28" s="183">
        <f>SUM(E28:I28)</f>
        <v>0</v>
      </c>
    </row>
    <row r="29" spans="1:10" x14ac:dyDescent="0.2">
      <c r="D29" s="181" t="s">
        <v>116</v>
      </c>
      <c r="E29" s="183">
        <f>IF(E28&lt;=50000,E28,50000)</f>
        <v>0</v>
      </c>
      <c r="F29" s="183">
        <f>IF(E29&lt;50000,IF((E29+F28)&lt;50000,F28,50000-E29),0)</f>
        <v>0</v>
      </c>
      <c r="G29" s="183">
        <f>IF((E29+F29)&lt;50000,IF((E29+F29+G28)&lt;50000,G28,(50000-E29-F29)),0)</f>
        <v>0</v>
      </c>
      <c r="H29" s="183">
        <f>IF((E29+F29+G29)&lt;50000,IF((E29+F29+G29+H28)&lt;50000,H28,(50000-E29-F29-G29)),0)</f>
        <v>0</v>
      </c>
      <c r="I29" s="183">
        <f>IF((E29+F29+G29+H29)&lt;50000,IF((E29+F29+G29+H29+I28)&lt;50000,I28,(50000-E29-F29-G29-H29)),0)</f>
        <v>0</v>
      </c>
      <c r="J29" s="183">
        <f>SUM(E29:I29)</f>
        <v>0</v>
      </c>
    </row>
    <row r="31" spans="1:10" x14ac:dyDescent="0.2">
      <c r="A31" s="179" t="s">
        <v>112</v>
      </c>
      <c r="B31" s="179">
        <v>5</v>
      </c>
      <c r="C31" s="180"/>
      <c r="D31" s="181" t="s">
        <v>113</v>
      </c>
      <c r="E31" s="182">
        <v>0</v>
      </c>
      <c r="F31" s="182">
        <v>0</v>
      </c>
      <c r="G31" s="182">
        <v>0</v>
      </c>
      <c r="H31" s="182">
        <v>0</v>
      </c>
      <c r="I31" s="182">
        <v>0</v>
      </c>
      <c r="J31" s="183">
        <f>SUM(E31:I31)</f>
        <v>0</v>
      </c>
    </row>
    <row r="32" spans="1:10" x14ac:dyDescent="0.2">
      <c r="D32" s="181" t="s">
        <v>114</v>
      </c>
      <c r="E32" s="182">
        <v>0</v>
      </c>
      <c r="F32" s="182">
        <v>0</v>
      </c>
      <c r="G32" s="182">
        <v>0</v>
      </c>
      <c r="H32" s="182">
        <v>0</v>
      </c>
      <c r="I32" s="182">
        <v>0</v>
      </c>
      <c r="J32" s="183">
        <f>SUM(E32:I32)</f>
        <v>0</v>
      </c>
    </row>
    <row r="33" spans="1:10" x14ac:dyDescent="0.2">
      <c r="D33" s="181" t="s">
        <v>115</v>
      </c>
      <c r="E33" s="183">
        <f t="shared" ref="E33:I33" si="7">SUM(E31:E32)</f>
        <v>0</v>
      </c>
      <c r="F33" s="183">
        <f t="shared" si="7"/>
        <v>0</v>
      </c>
      <c r="G33" s="183">
        <f t="shared" si="7"/>
        <v>0</v>
      </c>
      <c r="H33" s="183">
        <f t="shared" si="7"/>
        <v>0</v>
      </c>
      <c r="I33" s="183">
        <f t="shared" si="7"/>
        <v>0</v>
      </c>
      <c r="J33" s="183">
        <f>SUM(E33:I33)</f>
        <v>0</v>
      </c>
    </row>
    <row r="34" spans="1:10" x14ac:dyDescent="0.2">
      <c r="D34" s="181" t="s">
        <v>116</v>
      </c>
      <c r="E34" s="183">
        <f>IF(E33&lt;=50000,E33,50000)</f>
        <v>0</v>
      </c>
      <c r="F34" s="183">
        <f>IF(E34&lt;50000,IF((E34+F33)&lt;50000,F33,50000-E34),0)</f>
        <v>0</v>
      </c>
      <c r="G34" s="183">
        <f>IF((E34+F34)&lt;50000,IF((E34+F34+G33)&lt;50000,G33,(50000-E34-F34)),0)</f>
        <v>0</v>
      </c>
      <c r="H34" s="183">
        <f>IF((E34+F34+G34)&lt;50000,IF((E34+F34+G34+H33)&lt;50000,H33,(50000-E34-F34-G34)),0)</f>
        <v>0</v>
      </c>
      <c r="I34" s="183">
        <f>IF((E34+F34+G34+H34)&lt;50000,IF((E34+F34+G34+H34+I33)&lt;50000,I33,(50000-E34-F34-G34-H34)),0)</f>
        <v>0</v>
      </c>
      <c r="J34" s="183">
        <f>SUM(E34:I34)</f>
        <v>0</v>
      </c>
    </row>
    <row r="36" spans="1:10" x14ac:dyDescent="0.2">
      <c r="A36" s="179" t="s">
        <v>112</v>
      </c>
      <c r="B36" s="179">
        <v>6</v>
      </c>
      <c r="C36" s="180"/>
      <c r="D36" s="181" t="s">
        <v>113</v>
      </c>
      <c r="E36" s="182">
        <v>0</v>
      </c>
      <c r="F36" s="182">
        <v>0</v>
      </c>
      <c r="G36" s="182">
        <v>0</v>
      </c>
      <c r="H36" s="182">
        <v>0</v>
      </c>
      <c r="I36" s="182">
        <v>0</v>
      </c>
      <c r="J36" s="183">
        <f>SUM(E36:I36)</f>
        <v>0</v>
      </c>
    </row>
    <row r="37" spans="1:10" x14ac:dyDescent="0.2">
      <c r="D37" s="181" t="s">
        <v>114</v>
      </c>
      <c r="E37" s="182">
        <v>0</v>
      </c>
      <c r="F37" s="182">
        <v>0</v>
      </c>
      <c r="G37" s="182">
        <v>0</v>
      </c>
      <c r="H37" s="182">
        <v>0</v>
      </c>
      <c r="I37" s="182">
        <v>0</v>
      </c>
      <c r="J37" s="183">
        <f>SUM(E37:I37)</f>
        <v>0</v>
      </c>
    </row>
    <row r="38" spans="1:10" x14ac:dyDescent="0.2">
      <c r="D38" s="181" t="s">
        <v>115</v>
      </c>
      <c r="E38" s="183">
        <f t="shared" ref="E38:I38" si="8">SUM(E36:E37)</f>
        <v>0</v>
      </c>
      <c r="F38" s="183">
        <f t="shared" si="8"/>
        <v>0</v>
      </c>
      <c r="G38" s="183">
        <f t="shared" si="8"/>
        <v>0</v>
      </c>
      <c r="H38" s="183">
        <f t="shared" si="8"/>
        <v>0</v>
      </c>
      <c r="I38" s="183">
        <f t="shared" si="8"/>
        <v>0</v>
      </c>
      <c r="J38" s="183">
        <f>SUM(E38:I38)</f>
        <v>0</v>
      </c>
    </row>
    <row r="39" spans="1:10" x14ac:dyDescent="0.2">
      <c r="D39" s="181" t="s">
        <v>116</v>
      </c>
      <c r="E39" s="183">
        <f>IF(E38&lt;=50000,E38,50000)</f>
        <v>0</v>
      </c>
      <c r="F39" s="183">
        <f>IF(E39&lt;50000,IF((E39+F38)&lt;50000,F38,50000-E39),0)</f>
        <v>0</v>
      </c>
      <c r="G39" s="183">
        <f>IF((E39+F39)&lt;50000,IF((E39+F39+G38)&lt;50000,G38,(50000-E39-F39)),0)</f>
        <v>0</v>
      </c>
      <c r="H39" s="183">
        <f>IF((E39+F39+G39)&lt;50000,IF((E39+F39+G39+H38)&lt;50000,H38,(50000-E39-F39-G39)),0)</f>
        <v>0</v>
      </c>
      <c r="I39" s="183">
        <f>IF((E39+F39+G39+H39)&lt;50000,IF((E39+F39+G39+H39+I38)&lt;50000,I38,(50000-E39-F39-G39-H39)),0)</f>
        <v>0</v>
      </c>
      <c r="J39" s="183">
        <f>SUM(E39:I39)</f>
        <v>0</v>
      </c>
    </row>
    <row r="41" spans="1:10" x14ac:dyDescent="0.2">
      <c r="A41" s="179" t="s">
        <v>112</v>
      </c>
      <c r="B41" s="179">
        <v>7</v>
      </c>
      <c r="C41" s="180"/>
      <c r="D41" s="181" t="s">
        <v>113</v>
      </c>
      <c r="E41" s="182">
        <v>0</v>
      </c>
      <c r="F41" s="182">
        <v>0</v>
      </c>
      <c r="G41" s="182">
        <v>0</v>
      </c>
      <c r="H41" s="182">
        <v>0</v>
      </c>
      <c r="I41" s="182">
        <v>0</v>
      </c>
      <c r="J41" s="183">
        <f>SUM(E41:I41)</f>
        <v>0</v>
      </c>
    </row>
    <row r="42" spans="1:10" x14ac:dyDescent="0.2">
      <c r="D42" s="181" t="s">
        <v>114</v>
      </c>
      <c r="E42" s="182">
        <v>0</v>
      </c>
      <c r="F42" s="182">
        <v>0</v>
      </c>
      <c r="G42" s="182">
        <v>0</v>
      </c>
      <c r="H42" s="182">
        <v>0</v>
      </c>
      <c r="I42" s="182">
        <v>0</v>
      </c>
      <c r="J42" s="183">
        <f>SUM(E42:I42)</f>
        <v>0</v>
      </c>
    </row>
    <row r="43" spans="1:10" x14ac:dyDescent="0.2">
      <c r="D43" s="181" t="s">
        <v>115</v>
      </c>
      <c r="E43" s="183">
        <f t="shared" ref="E43:I43" si="9">SUM(E41:E42)</f>
        <v>0</v>
      </c>
      <c r="F43" s="183">
        <f t="shared" si="9"/>
        <v>0</v>
      </c>
      <c r="G43" s="183">
        <f t="shared" si="9"/>
        <v>0</v>
      </c>
      <c r="H43" s="183">
        <f t="shared" si="9"/>
        <v>0</v>
      </c>
      <c r="I43" s="183">
        <f t="shared" si="9"/>
        <v>0</v>
      </c>
      <c r="J43" s="183">
        <f>SUM(E43:I43)</f>
        <v>0</v>
      </c>
    </row>
    <row r="44" spans="1:10" x14ac:dyDescent="0.2">
      <c r="D44" s="181" t="s">
        <v>116</v>
      </c>
      <c r="E44" s="183">
        <f>IF(E43&lt;=50000,E43,50000)</f>
        <v>0</v>
      </c>
      <c r="F44" s="183">
        <f>IF(E44&lt;50000,IF((E44+F43)&lt;50000,F43,50000-E44),0)</f>
        <v>0</v>
      </c>
      <c r="G44" s="183">
        <f>IF((E44+F44)&lt;50000,IF((E44+F44+G43)&lt;50000,G43,(50000-E44-F44)),0)</f>
        <v>0</v>
      </c>
      <c r="H44" s="183">
        <f>IF((E44+F44+G44)&lt;50000,IF((E44+F44+G44+H43)&lt;50000,H43,(50000-E44-F44-G44)),0)</f>
        <v>0</v>
      </c>
      <c r="I44" s="183">
        <f>IF((E44+F44+G44+H44)&lt;50000,IF((E44+F44+G44+H44+I43)&lt;50000,I43,(50000-E44-F44-G44-H44)),0)</f>
        <v>0</v>
      </c>
      <c r="J44" s="183">
        <f>SUM(E44:I44)</f>
        <v>0</v>
      </c>
    </row>
    <row r="46" spans="1:10" x14ac:dyDescent="0.2">
      <c r="A46" s="179" t="s">
        <v>112</v>
      </c>
      <c r="B46" s="179">
        <v>8</v>
      </c>
      <c r="C46" s="180"/>
      <c r="D46" s="181" t="s">
        <v>113</v>
      </c>
      <c r="E46" s="182">
        <v>0</v>
      </c>
      <c r="F46" s="182">
        <v>0</v>
      </c>
      <c r="G46" s="182">
        <v>0</v>
      </c>
      <c r="H46" s="182">
        <v>0</v>
      </c>
      <c r="I46" s="182">
        <v>0</v>
      </c>
      <c r="J46" s="183">
        <f>SUM(E46:I46)</f>
        <v>0</v>
      </c>
    </row>
    <row r="47" spans="1:10" x14ac:dyDescent="0.2">
      <c r="D47" s="181" t="s">
        <v>114</v>
      </c>
      <c r="E47" s="182">
        <v>0</v>
      </c>
      <c r="F47" s="182">
        <v>0</v>
      </c>
      <c r="G47" s="182">
        <v>0</v>
      </c>
      <c r="H47" s="182">
        <v>0</v>
      </c>
      <c r="I47" s="182">
        <v>0</v>
      </c>
      <c r="J47" s="183">
        <f>SUM(E47:I47)</f>
        <v>0</v>
      </c>
    </row>
    <row r="48" spans="1:10" x14ac:dyDescent="0.2">
      <c r="D48" s="181" t="s">
        <v>115</v>
      </c>
      <c r="E48" s="183">
        <f t="shared" ref="E48:I48" si="10">SUM(E46:E47)</f>
        <v>0</v>
      </c>
      <c r="F48" s="183">
        <f t="shared" si="10"/>
        <v>0</v>
      </c>
      <c r="G48" s="183">
        <f t="shared" si="10"/>
        <v>0</v>
      </c>
      <c r="H48" s="183">
        <f t="shared" si="10"/>
        <v>0</v>
      </c>
      <c r="I48" s="183">
        <f t="shared" si="10"/>
        <v>0</v>
      </c>
      <c r="J48" s="183">
        <f>SUM(E48:I48)</f>
        <v>0</v>
      </c>
    </row>
    <row r="49" spans="1:10" x14ac:dyDescent="0.2">
      <c r="D49" s="181" t="s">
        <v>116</v>
      </c>
      <c r="E49" s="183">
        <f>IF(E48&lt;=50000,E48,50000)</f>
        <v>0</v>
      </c>
      <c r="F49" s="183">
        <f>IF(E49&lt;50000,IF((E49+F48)&lt;50000,F48,50000-E49),0)</f>
        <v>0</v>
      </c>
      <c r="G49" s="183">
        <f>IF((E49+F49)&lt;50000,IF((E49+F49+G48)&lt;50000,G48,(50000-E49-F49)),0)</f>
        <v>0</v>
      </c>
      <c r="H49" s="183">
        <f>IF((E49+F49+G49)&lt;50000,IF((E49+F49+G49+H48)&lt;50000,H48,(50000-E49-F49-G49)),0)</f>
        <v>0</v>
      </c>
      <c r="I49" s="183">
        <f>IF((E49+F49+G49+H49)&lt;50000,IF((E49+F49+G49+H49+I48)&lt;50000,I48,(50000-E49-F49-G49-H49)),0)</f>
        <v>0</v>
      </c>
      <c r="J49" s="183">
        <f>SUM(E49:I49)</f>
        <v>0</v>
      </c>
    </row>
    <row r="51" spans="1:10" x14ac:dyDescent="0.2">
      <c r="A51" s="179" t="s">
        <v>112</v>
      </c>
      <c r="B51" s="179">
        <v>9</v>
      </c>
      <c r="C51" s="180"/>
      <c r="D51" s="181" t="s">
        <v>113</v>
      </c>
      <c r="E51" s="182">
        <v>0</v>
      </c>
      <c r="F51" s="182">
        <v>0</v>
      </c>
      <c r="G51" s="182">
        <v>0</v>
      </c>
      <c r="H51" s="182">
        <v>0</v>
      </c>
      <c r="I51" s="182">
        <v>0</v>
      </c>
      <c r="J51" s="183">
        <f>SUM(E51:I51)</f>
        <v>0</v>
      </c>
    </row>
    <row r="52" spans="1:10" x14ac:dyDescent="0.2">
      <c r="D52" s="181" t="s">
        <v>114</v>
      </c>
      <c r="E52" s="182">
        <v>0</v>
      </c>
      <c r="F52" s="182">
        <v>0</v>
      </c>
      <c r="G52" s="182">
        <v>0</v>
      </c>
      <c r="H52" s="182">
        <v>0</v>
      </c>
      <c r="I52" s="182">
        <v>0</v>
      </c>
      <c r="J52" s="183">
        <f>SUM(E52:I52)</f>
        <v>0</v>
      </c>
    </row>
    <row r="53" spans="1:10" x14ac:dyDescent="0.2">
      <c r="D53" s="181" t="s">
        <v>115</v>
      </c>
      <c r="E53" s="183">
        <f t="shared" ref="E53:I53" si="11">SUM(E51:E52)</f>
        <v>0</v>
      </c>
      <c r="F53" s="183">
        <f t="shared" si="11"/>
        <v>0</v>
      </c>
      <c r="G53" s="183">
        <f t="shared" si="11"/>
        <v>0</v>
      </c>
      <c r="H53" s="183">
        <f t="shared" si="11"/>
        <v>0</v>
      </c>
      <c r="I53" s="183">
        <f t="shared" si="11"/>
        <v>0</v>
      </c>
      <c r="J53" s="183">
        <f>SUM(E53:I53)</f>
        <v>0</v>
      </c>
    </row>
    <row r="54" spans="1:10" x14ac:dyDescent="0.2">
      <c r="D54" s="181" t="s">
        <v>116</v>
      </c>
      <c r="E54" s="183">
        <f>IF(E53&lt;=50000,E53,50000)</f>
        <v>0</v>
      </c>
      <c r="F54" s="183">
        <f>IF(E54&lt;50000,IF((E54+F53)&lt;50000,F53,50000-E54),0)</f>
        <v>0</v>
      </c>
      <c r="G54" s="183">
        <f>IF((E54+F54)&lt;50000,IF((E54+F54+G53)&lt;50000,G53,(50000-E54-F54)),0)</f>
        <v>0</v>
      </c>
      <c r="H54" s="183">
        <f>IF((E54+F54+G54)&lt;50000,IF((E54+F54+G54+H53)&lt;50000,H53,(50000-E54-F54-G54)),0)</f>
        <v>0</v>
      </c>
      <c r="I54" s="183">
        <f>IF((E54+F54+G54+H54)&lt;50000,IF((E54+F54+G54+H54+I53)&lt;50000,I53,(50000-E54-F54-G54-H54)),0)</f>
        <v>0</v>
      </c>
      <c r="J54" s="183">
        <f>SUM(E54:I54)</f>
        <v>0</v>
      </c>
    </row>
    <row r="56" spans="1:10" x14ac:dyDescent="0.2">
      <c r="A56" s="179" t="s">
        <v>112</v>
      </c>
      <c r="B56" s="179">
        <v>10</v>
      </c>
      <c r="C56" s="180"/>
      <c r="D56" s="181" t="s">
        <v>113</v>
      </c>
      <c r="E56" s="182">
        <v>0</v>
      </c>
      <c r="F56" s="182">
        <v>0</v>
      </c>
      <c r="G56" s="182">
        <v>0</v>
      </c>
      <c r="H56" s="182">
        <v>0</v>
      </c>
      <c r="I56" s="182">
        <v>0</v>
      </c>
      <c r="J56" s="183">
        <f>SUM(E56:I56)</f>
        <v>0</v>
      </c>
    </row>
    <row r="57" spans="1:10" x14ac:dyDescent="0.2">
      <c r="D57" s="181" t="s">
        <v>114</v>
      </c>
      <c r="E57" s="182">
        <v>0</v>
      </c>
      <c r="F57" s="182">
        <v>0</v>
      </c>
      <c r="G57" s="182">
        <v>0</v>
      </c>
      <c r="H57" s="182">
        <v>0</v>
      </c>
      <c r="I57" s="182">
        <v>0</v>
      </c>
      <c r="J57" s="183">
        <f>SUM(E57:I57)</f>
        <v>0</v>
      </c>
    </row>
    <row r="58" spans="1:10" x14ac:dyDescent="0.2">
      <c r="D58" s="181" t="s">
        <v>115</v>
      </c>
      <c r="E58" s="183">
        <f t="shared" ref="E58:I58" si="12">SUM(E56:E57)</f>
        <v>0</v>
      </c>
      <c r="F58" s="183">
        <f t="shared" si="12"/>
        <v>0</v>
      </c>
      <c r="G58" s="183">
        <f t="shared" si="12"/>
        <v>0</v>
      </c>
      <c r="H58" s="183">
        <f t="shared" si="12"/>
        <v>0</v>
      </c>
      <c r="I58" s="183">
        <f t="shared" si="12"/>
        <v>0</v>
      </c>
      <c r="J58" s="183">
        <f>SUM(E58:I58)</f>
        <v>0</v>
      </c>
    </row>
    <row r="59" spans="1:10" x14ac:dyDescent="0.2">
      <c r="D59" s="181" t="s">
        <v>116</v>
      </c>
      <c r="E59" s="183">
        <f>IF(E58&lt;=50000,E58,50000)</f>
        <v>0</v>
      </c>
      <c r="F59" s="183">
        <f>IF(E59&lt;50000,IF((E59+F58)&lt;50000,F58,50000-E59),0)</f>
        <v>0</v>
      </c>
      <c r="G59" s="183">
        <f>IF((E59+F59)&lt;50000,IF((E59+F59+G58)&lt;50000,G58,(50000-E59-F59)),0)</f>
        <v>0</v>
      </c>
      <c r="H59" s="183">
        <f>IF((E59+F59+G59)&lt;50000,IF((E59+F59+G59+H58)&lt;50000,H58,(50000-E59-F59-G59)),0)</f>
        <v>0</v>
      </c>
      <c r="I59" s="183">
        <f>IF((E59+F59+G59+H59)&lt;50000,IF((E59+F59+G59+H59+I58)&lt;50000,I58,(50000-E59-F59-G59-H59)),0)</f>
        <v>0</v>
      </c>
      <c r="J59" s="183">
        <f>SUM(E59:I59)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sheetPr codeName="Sheet9"/>
  <dimension ref="A1:F28"/>
  <sheetViews>
    <sheetView topLeftCell="A8" workbookViewId="0">
      <selection activeCell="A15" sqref="A15"/>
    </sheetView>
  </sheetViews>
  <sheetFormatPr defaultRowHeight="12.75" x14ac:dyDescent="0.2"/>
  <cols>
    <col min="2" max="2" width="50.140625" customWidth="1"/>
  </cols>
  <sheetData>
    <row r="1" spans="1:6" ht="15" x14ac:dyDescent="0.25">
      <c r="A1" s="224" t="s">
        <v>117</v>
      </c>
      <c r="B1" s="224"/>
      <c r="C1" s="224"/>
      <c r="D1" s="224"/>
      <c r="E1" s="77"/>
      <c r="F1" s="77"/>
    </row>
    <row r="2" spans="1:6" ht="13.5" thickBot="1" x14ac:dyDescent="0.25"/>
    <row r="3" spans="1:6" ht="13.5" thickBot="1" x14ac:dyDescent="0.25">
      <c r="A3" s="275" t="s">
        <v>118</v>
      </c>
      <c r="B3" s="276"/>
      <c r="C3" s="276"/>
      <c r="D3" s="277"/>
    </row>
    <row r="4" spans="1:6" ht="15.75" thickBot="1" x14ac:dyDescent="0.3">
      <c r="A4" s="60" t="s">
        <v>119</v>
      </c>
      <c r="B4" s="55" t="s">
        <v>120</v>
      </c>
      <c r="C4" s="57" t="s">
        <v>121</v>
      </c>
      <c r="D4" s="56" t="s">
        <v>107</v>
      </c>
    </row>
    <row r="5" spans="1:6" ht="15.75" thickBot="1" x14ac:dyDescent="0.3">
      <c r="A5" s="45">
        <v>1</v>
      </c>
      <c r="B5" s="46" t="s">
        <v>122</v>
      </c>
      <c r="C5" s="58">
        <v>300</v>
      </c>
      <c r="D5" s="44">
        <f>A5*C5</f>
        <v>300</v>
      </c>
    </row>
    <row r="6" spans="1:6" ht="15.75" thickBot="1" x14ac:dyDescent="0.3">
      <c r="A6" s="45">
        <v>4</v>
      </c>
      <c r="B6" s="46" t="s">
        <v>123</v>
      </c>
      <c r="C6" s="59">
        <v>160</v>
      </c>
      <c r="D6" s="44">
        <f>A6*C6</f>
        <v>640</v>
      </c>
    </row>
    <row r="7" spans="1:6" ht="15.75" thickBot="1" x14ac:dyDescent="0.3">
      <c r="A7" s="45">
        <v>5</v>
      </c>
      <c r="B7" s="46" t="s">
        <v>124</v>
      </c>
      <c r="C7" s="59">
        <v>36</v>
      </c>
      <c r="D7" s="44">
        <f t="shared" ref="D7:D12" si="0">A7*C7</f>
        <v>180</v>
      </c>
    </row>
    <row r="8" spans="1:6" ht="15.75" thickBot="1" x14ac:dyDescent="0.3">
      <c r="A8" s="45">
        <v>5</v>
      </c>
      <c r="B8" s="46" t="s">
        <v>125</v>
      </c>
      <c r="C8" s="59">
        <v>12</v>
      </c>
      <c r="D8" s="44">
        <f t="shared" si="0"/>
        <v>60</v>
      </c>
    </row>
    <row r="9" spans="1:6" ht="15.75" thickBot="1" x14ac:dyDescent="0.3">
      <c r="A9" s="45">
        <v>0.44500000000000001</v>
      </c>
      <c r="B9" s="46" t="s">
        <v>126</v>
      </c>
      <c r="C9" s="81">
        <v>40</v>
      </c>
      <c r="D9" s="44">
        <f t="shared" si="0"/>
        <v>17.8</v>
      </c>
    </row>
    <row r="10" spans="1:6" ht="15.75" thickBot="1" x14ac:dyDescent="0.3">
      <c r="A10" s="45">
        <v>1</v>
      </c>
      <c r="B10" s="46" t="s">
        <v>127</v>
      </c>
      <c r="C10" s="59">
        <v>12</v>
      </c>
      <c r="D10" s="44">
        <f t="shared" si="0"/>
        <v>12</v>
      </c>
    </row>
    <row r="11" spans="1:6" ht="15.75" thickBot="1" x14ac:dyDescent="0.3">
      <c r="A11" s="45">
        <v>1</v>
      </c>
      <c r="B11" s="46" t="s">
        <v>128</v>
      </c>
      <c r="C11" s="59">
        <v>90</v>
      </c>
      <c r="D11" s="44">
        <f t="shared" si="0"/>
        <v>90</v>
      </c>
    </row>
    <row r="12" spans="1:6" ht="15.75" thickBot="1" x14ac:dyDescent="0.3">
      <c r="A12" s="45">
        <v>1</v>
      </c>
      <c r="B12" s="46" t="s">
        <v>129</v>
      </c>
      <c r="C12" s="59">
        <v>200</v>
      </c>
      <c r="D12" s="44">
        <f t="shared" si="0"/>
        <v>200</v>
      </c>
    </row>
    <row r="13" spans="1:6" ht="15.75" thickBot="1" x14ac:dyDescent="0.3">
      <c r="A13" s="51">
        <v>1</v>
      </c>
      <c r="B13" s="52" t="s">
        <v>130</v>
      </c>
      <c r="C13" s="53"/>
      <c r="D13" s="54">
        <f>ROUND(SUM(D5:D12),0)</f>
        <v>1500</v>
      </c>
    </row>
    <row r="14" spans="1:6" ht="16.5" thickTop="1" thickBot="1" x14ac:dyDescent="0.3">
      <c r="A14" s="47">
        <v>0</v>
      </c>
      <c r="B14" s="49" t="s">
        <v>131</v>
      </c>
      <c r="C14" s="48"/>
      <c r="D14" s="50">
        <f>ROUND(D13*A14,0)</f>
        <v>0</v>
      </c>
      <c r="F14" s="117" t="s">
        <v>132</v>
      </c>
    </row>
    <row r="16" spans="1:6" ht="13.5" thickBot="1" x14ac:dyDescent="0.25"/>
    <row r="17" spans="1:6" ht="13.5" thickBot="1" x14ac:dyDescent="0.25">
      <c r="A17" s="275" t="s">
        <v>133</v>
      </c>
      <c r="B17" s="276"/>
      <c r="C17" s="276"/>
      <c r="D17" s="277"/>
    </row>
    <row r="18" spans="1:6" ht="15.75" thickBot="1" x14ac:dyDescent="0.3">
      <c r="A18" s="60" t="s">
        <v>119</v>
      </c>
      <c r="B18" s="55" t="s">
        <v>120</v>
      </c>
      <c r="C18" s="57" t="s">
        <v>121</v>
      </c>
      <c r="D18" s="56" t="s">
        <v>107</v>
      </c>
    </row>
    <row r="19" spans="1:6" ht="15.75" thickBot="1" x14ac:dyDescent="0.3">
      <c r="A19" s="45">
        <v>1</v>
      </c>
      <c r="B19" s="46" t="s">
        <v>122</v>
      </c>
      <c r="C19" s="58">
        <v>800</v>
      </c>
      <c r="D19" s="44">
        <f>A19*C19</f>
        <v>800</v>
      </c>
    </row>
    <row r="20" spans="1:6" ht="15.75" thickBot="1" x14ac:dyDescent="0.3">
      <c r="A20" s="45">
        <v>4</v>
      </c>
      <c r="B20" s="46" t="s">
        <v>123</v>
      </c>
      <c r="C20" s="59">
        <v>250</v>
      </c>
      <c r="D20" s="44">
        <f>A20*C20</f>
        <v>1000</v>
      </c>
    </row>
    <row r="21" spans="1:6" ht="15.75" thickBot="1" x14ac:dyDescent="0.3">
      <c r="A21" s="45">
        <v>5</v>
      </c>
      <c r="B21" s="46" t="s">
        <v>124</v>
      </c>
      <c r="C21" s="59">
        <v>36</v>
      </c>
      <c r="D21" s="44">
        <f t="shared" ref="D21:D26" si="1">A21*C21</f>
        <v>180</v>
      </c>
    </row>
    <row r="22" spans="1:6" ht="15.75" thickBot="1" x14ac:dyDescent="0.3">
      <c r="A22" s="45">
        <v>5</v>
      </c>
      <c r="B22" s="46" t="s">
        <v>125</v>
      </c>
      <c r="C22" s="59">
        <v>12</v>
      </c>
      <c r="D22" s="44">
        <f t="shared" si="1"/>
        <v>60</v>
      </c>
    </row>
    <row r="23" spans="1:6" ht="15.75" thickBot="1" x14ac:dyDescent="0.3">
      <c r="A23" s="45">
        <v>0.44500000000000001</v>
      </c>
      <c r="B23" s="46" t="s">
        <v>126</v>
      </c>
      <c r="C23" s="81">
        <v>40</v>
      </c>
      <c r="D23" s="44">
        <f t="shared" si="1"/>
        <v>17.8</v>
      </c>
    </row>
    <row r="24" spans="1:6" ht="15.75" thickBot="1" x14ac:dyDescent="0.3">
      <c r="A24" s="45">
        <v>1</v>
      </c>
      <c r="B24" s="46" t="s">
        <v>127</v>
      </c>
      <c r="C24" s="59">
        <v>12</v>
      </c>
      <c r="D24" s="44">
        <f t="shared" si="1"/>
        <v>12</v>
      </c>
    </row>
    <row r="25" spans="1:6" ht="15.75" thickBot="1" x14ac:dyDescent="0.3">
      <c r="A25" s="45">
        <v>1</v>
      </c>
      <c r="B25" s="46" t="s">
        <v>128</v>
      </c>
      <c r="C25" s="59">
        <v>130</v>
      </c>
      <c r="D25" s="44">
        <f t="shared" si="1"/>
        <v>130</v>
      </c>
    </row>
    <row r="26" spans="1:6" ht="15.75" thickBot="1" x14ac:dyDescent="0.3">
      <c r="A26" s="45">
        <v>1</v>
      </c>
      <c r="B26" s="46" t="s">
        <v>129</v>
      </c>
      <c r="C26" s="59">
        <v>800</v>
      </c>
      <c r="D26" s="44">
        <f t="shared" si="1"/>
        <v>800</v>
      </c>
    </row>
    <row r="27" spans="1:6" ht="15.75" thickBot="1" x14ac:dyDescent="0.3">
      <c r="A27" s="51">
        <v>1</v>
      </c>
      <c r="B27" s="52" t="s">
        <v>130</v>
      </c>
      <c r="C27" s="53"/>
      <c r="D27" s="54">
        <f>ROUND(SUM(D19:D26),0)</f>
        <v>3000</v>
      </c>
    </row>
    <row r="28" spans="1:6" ht="16.5" thickTop="1" thickBot="1" x14ac:dyDescent="0.3">
      <c r="A28" s="47">
        <v>0</v>
      </c>
      <c r="B28" s="49" t="s">
        <v>131</v>
      </c>
      <c r="C28" s="48"/>
      <c r="D28" s="50">
        <f>ROUND(D27*A28,0)</f>
        <v>0</v>
      </c>
      <c r="F28" s="117" t="s">
        <v>132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f9c9832-5a21-4717-a3a2-fe3c985f853a" xsi:nil="true"/>
    <lcf76f155ced4ddcb4097134ff3c332f xmlns="78e5f4e5-61f8-4bae-843e-b7f8b93fd7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715C7C64283A429B78D683F8806DC1" ma:contentTypeVersion="15" ma:contentTypeDescription="Create a new document." ma:contentTypeScope="" ma:versionID="b3310499161a6e96b1cbc6ab0508475a">
  <xsd:schema xmlns:xsd="http://www.w3.org/2001/XMLSchema" xmlns:xs="http://www.w3.org/2001/XMLSchema" xmlns:p="http://schemas.microsoft.com/office/2006/metadata/properties" xmlns:ns1="http://schemas.microsoft.com/sharepoint/v3" xmlns:ns2="78e5f4e5-61f8-4bae-843e-b7f8b93fd782" xmlns:ns3="1f9c9832-5a21-4717-a3a2-fe3c985f853a" targetNamespace="http://schemas.microsoft.com/office/2006/metadata/properties" ma:root="true" ma:fieldsID="0ad25cf7fd877ee31efdd159e0888655" ns1:_="" ns2:_="" ns3:_="">
    <xsd:import namespace="http://schemas.microsoft.com/sharepoint/v3"/>
    <xsd:import namespace="78e5f4e5-61f8-4bae-843e-b7f8b93fd782"/>
    <xsd:import namespace="1f9c9832-5a21-4717-a3a2-fe3c985f85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5f4e5-61f8-4bae-843e-b7f8b93fd7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d757968-b5e0-43bf-af52-13bc70651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c9832-5a21-4717-a3a2-fe3c985f85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aa957de-961a-45c1-b44a-ccf6f0486878}" ma:internalName="TaxCatchAll" ma:showField="CatchAllData" ma:web="1f9c9832-5a21-4717-a3a2-fe3c985f8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7839E-D30A-45EC-85A9-49AC1328FF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f9c9832-5a21-4717-a3a2-fe3c985f853a"/>
    <ds:schemaRef ds:uri="78e5f4e5-61f8-4bae-843e-b7f8b93fd782"/>
  </ds:schemaRefs>
</ds:datastoreItem>
</file>

<file path=customXml/itemProps2.xml><?xml version="1.0" encoding="utf-8"?>
<ds:datastoreItem xmlns:ds="http://schemas.openxmlformats.org/officeDocument/2006/customXml" ds:itemID="{87D7D75B-3786-4716-BFC5-60766C3C04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C8EF8-D645-4665-A02B-2B744043D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e5f4e5-61f8-4bae-843e-b7f8b93fd782"/>
    <ds:schemaRef ds:uri="1f9c9832-5a21-4717-a3a2-fe3c985f8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Cumulative Budget</vt:lpstr>
      <vt:lpstr>PI Budget </vt:lpstr>
      <vt:lpstr>Co-PI1 Budget </vt:lpstr>
      <vt:lpstr>Co-PI2 Budget </vt:lpstr>
      <vt:lpstr>Co-PI3 Budget </vt:lpstr>
      <vt:lpstr>Co-PI4 Budget </vt:lpstr>
      <vt:lpstr>Co-PI5 Budget </vt:lpstr>
      <vt:lpstr>Subcontracts</vt:lpstr>
      <vt:lpstr>Travel Budget </vt:lpstr>
      <vt:lpstr>GRA Stipend Rates</vt:lpstr>
      <vt:lpstr>Travel Reference Guide</vt:lpstr>
      <vt:lpstr>'Co-PI1 Budget '!Print_Area</vt:lpstr>
      <vt:lpstr>'Co-PI2 Budget '!Print_Area</vt:lpstr>
      <vt:lpstr>'Co-PI3 Budget '!Print_Area</vt:lpstr>
      <vt:lpstr>'Co-PI4 Budget '!Print_Area</vt:lpstr>
      <vt:lpstr>'Co-PI5 Budget '!Print_Area</vt:lpstr>
      <vt:lpstr>'Cumulative Budget'!Print_Area</vt:lpstr>
      <vt:lpstr>'PI Budget '!Print_Area</vt:lpstr>
    </vt:vector>
  </TitlesOfParts>
  <Manager/>
  <Company>University of Central Florida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 Pre-Award</dc:creator>
  <cp:keywords/>
  <dc:description/>
  <cp:lastModifiedBy>Jodi Reinhart</cp:lastModifiedBy>
  <cp:revision/>
  <dcterms:created xsi:type="dcterms:W3CDTF">2009-01-21T15:59:47Z</dcterms:created>
  <dcterms:modified xsi:type="dcterms:W3CDTF">2025-09-16T15:58:57Z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0x01010034715C7C64283A429B78D683F8806DC1</vt:lpwstr>
  </property>
  <property fmtid="{D5CDD505-2E9C-101B-9397-08002B2CF9AE}" pid="3" name="MediaServiceImageTags">
    <vt:lpwstr/>
  </property>
</Properties>
</file>